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125" yWindow="690" windowWidth="9600" windowHeight="13215" activeTab="9"/>
  </bookViews>
  <sheets>
    <sheet name="Totals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</sheets>
  <definedNames>
    <definedName name="Apr">'Apr'!$B$5:$AA$28</definedName>
    <definedName name="Aug">'Aug'!$B$5:$AA$25</definedName>
    <definedName name="Feb">'Feb'!$B$5:$AA$25</definedName>
    <definedName name="Final">'Totals'!$B$3:$O$23</definedName>
    <definedName name="Jul">'Jul'!$B$5:$AA$25</definedName>
    <definedName name="Jun">'Jun'!$B$5:$AA$25</definedName>
    <definedName name="Landing">'Totals'!$C$30:$E$35</definedName>
    <definedName name="Mar">'Mar'!$B$4:$AA$32</definedName>
    <definedName name="max_score">'Totals'!$F$37</definedName>
    <definedName name="May">'May'!$B$5:$AA$24</definedName>
    <definedName name="Nov">#REF!</definedName>
    <definedName name="Oct">'Oct'!$B$5:$AA$25</definedName>
    <definedName name="Sep">'Sep'!$B$5:$AA$25</definedName>
    <definedName name="SpotScore">'Mar'!$P$1:$Q$6</definedName>
  </definedNames>
  <calcPr fullCalcOnLoad="1"/>
</workbook>
</file>

<file path=xl/sharedStrings.xml><?xml version="1.0" encoding="utf-8"?>
<sst xmlns="http://schemas.openxmlformats.org/spreadsheetml/2006/main" count="723" uniqueCount="80">
  <si>
    <t>Flight 2</t>
  </si>
  <si>
    <t>Flight 3</t>
  </si>
  <si>
    <t>Flight 4</t>
  </si>
  <si>
    <t>Min.Sec</t>
  </si>
  <si>
    <t>Sec.</t>
  </si>
  <si>
    <t>Duration</t>
  </si>
  <si>
    <t>Motor</t>
  </si>
  <si>
    <t>Land</t>
  </si>
  <si>
    <t>TOTAL</t>
  </si>
  <si>
    <t>Model</t>
  </si>
  <si>
    <t>Motor Mfg.</t>
  </si>
  <si>
    <t>Surname</t>
  </si>
  <si>
    <t>&lt;?m</t>
  </si>
  <si>
    <t>David</t>
  </si>
  <si>
    <t>Gary</t>
  </si>
  <si>
    <t>Andrews</t>
  </si>
  <si>
    <t>Rob</t>
  </si>
  <si>
    <t>Watson</t>
  </si>
  <si>
    <t>Margin</t>
  </si>
  <si>
    <t>Place</t>
  </si>
  <si>
    <t>Flight 1</t>
  </si>
  <si>
    <t>Given</t>
  </si>
  <si>
    <t>Flight</t>
  </si>
  <si>
    <t>Pts</t>
  </si>
  <si>
    <t>Point</t>
  </si>
  <si>
    <t>code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</si>
  <si>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</si>
  <si>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</si>
  <si>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</si>
  <si>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</si>
  <si>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</si>
  <si>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</si>
  <si>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</si>
  <si>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</si>
  <si>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</si>
  <si>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Total</t>
  </si>
  <si>
    <t>Total flying for the month</t>
  </si>
  <si>
    <t>Promo % out of 975</t>
  </si>
  <si>
    <t>Best 6</t>
  </si>
  <si>
    <t>Peter</t>
  </si>
  <si>
    <t>Pine</t>
  </si>
  <si>
    <t>Vernon</t>
  </si>
  <si>
    <t>2</t>
  </si>
  <si>
    <t>3</t>
  </si>
  <si>
    <t>4</t>
  </si>
  <si>
    <t>6</t>
  </si>
  <si>
    <t>8</t>
  </si>
  <si>
    <t>Rodrigues</t>
  </si>
  <si>
    <t xml:space="preserve">    </t>
  </si>
  <si>
    <t>1</t>
  </si>
  <si>
    <t>9</t>
  </si>
  <si>
    <t>Grant</t>
  </si>
  <si>
    <t>Neil</t>
  </si>
  <si>
    <t>Bill</t>
  </si>
  <si>
    <t>Pettigrew</t>
  </si>
  <si>
    <t>Margaret</t>
  </si>
  <si>
    <t>Lucas</t>
  </si>
  <si>
    <t>Henderson</t>
  </si>
  <si>
    <t>Chris</t>
  </si>
  <si>
    <t>wilson</t>
  </si>
  <si>
    <t xml:space="preserve">Ron </t>
  </si>
  <si>
    <t>Grosser</t>
  </si>
  <si>
    <t>Ken</t>
  </si>
  <si>
    <t>Hopgood</t>
  </si>
  <si>
    <t>AEFA Radian Glider Postal competition 2012</t>
  </si>
  <si>
    <t>wiltshire</t>
  </si>
  <si>
    <t>Russell</t>
  </si>
  <si>
    <t>Rod</t>
  </si>
  <si>
    <t>Carrick</t>
  </si>
  <si>
    <t>Wrenford</t>
  </si>
  <si>
    <t>Brown</t>
  </si>
  <si>
    <t>Alan</t>
  </si>
  <si>
    <t>Frost</t>
  </si>
  <si>
    <t>Chu</t>
  </si>
  <si>
    <t>Patrick</t>
  </si>
  <si>
    <t>Rivett</t>
  </si>
  <si>
    <t>Wayne</t>
  </si>
  <si>
    <t>Wood</t>
  </si>
  <si>
    <t>Andrew</t>
  </si>
  <si>
    <t>Green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</si>
</sst>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%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2" fontId="3" fillId="22" borderId="16" xfId="0" applyNumberFormat="1" applyFont="1" applyFill="1" applyBorder="1" applyAlignment="1" applyProtection="1">
      <alignment/>
      <protection locked="0"/>
    </xf>
    <xf numFmtId="0" fontId="3" fillId="22" borderId="17" xfId="0" applyFont="1" applyFill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2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3" fillId="22" borderId="19" xfId="0" applyNumberFormat="1" applyFont="1" applyFill="1" applyBorder="1" applyAlignment="1" applyProtection="1">
      <alignment/>
      <protection locked="0"/>
    </xf>
    <xf numFmtId="2" fontId="3" fillId="22" borderId="20" xfId="0" applyNumberFormat="1" applyFont="1" applyFill="1" applyBorder="1" applyAlignment="1" applyProtection="1">
      <alignment/>
      <protection locked="0"/>
    </xf>
    <xf numFmtId="2" fontId="3" fillId="22" borderId="21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3" fillId="22" borderId="23" xfId="0" applyFont="1" applyFill="1" applyBorder="1" applyAlignment="1" applyProtection="1">
      <alignment horizontal="left"/>
      <protection locked="0"/>
    </xf>
    <xf numFmtId="0" fontId="3" fillId="22" borderId="24" xfId="0" applyFont="1" applyFill="1" applyBorder="1" applyAlignment="1" applyProtection="1">
      <alignment horizontal="left"/>
      <protection locked="0"/>
    </xf>
    <xf numFmtId="0" fontId="3" fillId="22" borderId="21" xfId="0" applyFont="1" applyFill="1" applyBorder="1" applyAlignment="1" applyProtection="1">
      <alignment horizontal="left"/>
      <protection locked="0"/>
    </xf>
    <xf numFmtId="0" fontId="3" fillId="22" borderId="24" xfId="0" applyFont="1" applyFill="1" applyBorder="1" applyAlignment="1" applyProtection="1">
      <alignment horizontal="left"/>
      <protection locked="0"/>
    </xf>
    <xf numFmtId="2" fontId="3" fillId="22" borderId="21" xfId="0" applyNumberFormat="1" applyFont="1" applyFill="1" applyBorder="1" applyAlignment="1" applyProtection="1">
      <alignment/>
      <protection locked="0"/>
    </xf>
    <xf numFmtId="0" fontId="3" fillId="22" borderId="17" xfId="0" applyFont="1" applyFill="1" applyBorder="1" applyAlignment="1" applyProtection="1">
      <alignment/>
      <protection locked="0"/>
    </xf>
    <xf numFmtId="0" fontId="3" fillId="22" borderId="18" xfId="0" applyFont="1" applyFill="1" applyBorder="1" applyAlignment="1" applyProtection="1">
      <alignment/>
      <protection locked="0"/>
    </xf>
    <xf numFmtId="2" fontId="3" fillId="22" borderId="16" xfId="0" applyNumberFormat="1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 applyProtection="1">
      <alignment horizontal="center"/>
      <protection/>
    </xf>
    <xf numFmtId="0" fontId="1" fillId="0" borderId="26" xfId="0" applyFont="1" applyBorder="1" applyAlignment="1">
      <alignment/>
    </xf>
    <xf numFmtId="0" fontId="0" fillId="0" borderId="29" xfId="0" applyBorder="1" applyAlignment="1" applyProtection="1">
      <alignment/>
      <protection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35" xfId="0" applyFont="1" applyBorder="1" applyAlignment="1">
      <alignment horizontal="centerContinuous"/>
    </xf>
    <xf numFmtId="0" fontId="4" fillId="0" borderId="3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1" fillId="0" borderId="37" xfId="0" applyFont="1" applyBorder="1" applyAlignment="1">
      <alignment/>
    </xf>
    <xf numFmtId="165" fontId="0" fillId="0" borderId="37" xfId="59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22" borderId="16" xfId="0" applyFont="1" applyFill="1" applyBorder="1" applyAlignment="1" applyProtection="1">
      <alignment horizontal="left"/>
      <protection locked="0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22" borderId="16" xfId="0" applyFont="1" applyFill="1" applyBorder="1" applyAlignment="1" applyProtection="1">
      <alignment horizontal="left"/>
      <protection locked="0"/>
    </xf>
    <xf numFmtId="0" fontId="3" fillId="22" borderId="16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0" xfId="0" applyAlignment="1">
      <alignment/>
    </xf>
    <xf numFmtId="0" fontId="3" fillId="22" borderId="41" xfId="0" applyFont="1" applyFill="1" applyBorder="1" applyAlignment="1" applyProtection="1">
      <alignment horizontal="left"/>
      <protection locked="0"/>
    </xf>
    <xf numFmtId="0" fontId="0" fillId="0" borderId="42" xfId="0" applyBorder="1" applyAlignment="1">
      <alignment/>
    </xf>
    <xf numFmtId="0" fontId="1" fillId="0" borderId="10" xfId="0" applyFont="1" applyBorder="1" applyAlignment="1">
      <alignment/>
    </xf>
    <xf numFmtId="0" fontId="0" fillId="0" borderId="43" xfId="0" applyBorder="1" applyAlignment="1">
      <alignment/>
    </xf>
    <xf numFmtId="0" fontId="1" fillId="0" borderId="25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3" fillId="22" borderId="32" xfId="0" applyFont="1" applyFill="1" applyBorder="1" applyAlignment="1" applyProtection="1">
      <alignment horizontal="left"/>
      <protection locked="0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>
      <alignment/>
    </xf>
    <xf numFmtId="0" fontId="1" fillId="0" borderId="31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0" fillId="0" borderId="41" xfId="0" applyBorder="1" applyAlignment="1" applyProtection="1">
      <alignment/>
      <protection/>
    </xf>
    <xf numFmtId="0" fontId="3" fillId="22" borderId="16" xfId="0" applyFont="1" applyFill="1" applyBorder="1" applyAlignment="1">
      <alignment/>
    </xf>
    <xf numFmtId="0" fontId="3" fillId="22" borderId="16" xfId="0" applyFont="1" applyFill="1" applyBorder="1" applyAlignment="1" applyProtection="1">
      <alignment/>
      <protection locked="0"/>
    </xf>
    <xf numFmtId="0" fontId="3" fillId="22" borderId="41" xfId="0" applyFont="1" applyFill="1" applyBorder="1" applyAlignment="1" applyProtection="1">
      <alignment horizontal="left"/>
      <protection locked="0"/>
    </xf>
    <xf numFmtId="2" fontId="3" fillId="22" borderId="19" xfId="0" applyNumberFormat="1" applyFont="1" applyFill="1" applyBorder="1" applyAlignment="1" applyProtection="1">
      <alignment/>
      <protection locked="0"/>
    </xf>
    <xf numFmtId="0" fontId="3" fillId="22" borderId="18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3" fillId="22" borderId="53" xfId="0" applyFont="1" applyFill="1" applyBorder="1" applyAlignment="1" applyProtection="1">
      <alignment horizontal="left"/>
      <protection locked="0"/>
    </xf>
    <xf numFmtId="0" fontId="3" fillId="0" borderId="54" xfId="0" applyFont="1" applyBorder="1" applyAlignment="1" applyProtection="1">
      <alignment/>
      <protection hidden="1"/>
    </xf>
    <xf numFmtId="0" fontId="0" fillId="0" borderId="55" xfId="0" applyBorder="1" applyAlignment="1" applyProtection="1">
      <alignment horizontal="center"/>
      <protection/>
    </xf>
    <xf numFmtId="0" fontId="0" fillId="22" borderId="41" xfId="0" applyFill="1" applyBorder="1" applyAlignment="1" applyProtection="1">
      <alignment/>
      <protection locked="0"/>
    </xf>
    <xf numFmtId="2" fontId="3" fillId="22" borderId="56" xfId="0" applyNumberFormat="1" applyFont="1" applyFill="1" applyBorder="1" applyAlignment="1" applyProtection="1">
      <alignment/>
      <protection locked="0"/>
    </xf>
    <xf numFmtId="0" fontId="3" fillId="22" borderId="57" xfId="0" applyFont="1" applyFill="1" applyBorder="1" applyAlignment="1" applyProtection="1">
      <alignment/>
      <protection locked="0"/>
    </xf>
    <xf numFmtId="2" fontId="3" fillId="22" borderId="58" xfId="0" applyNumberFormat="1" applyFont="1" applyFill="1" applyBorder="1" applyAlignment="1" applyProtection="1">
      <alignment/>
      <protection locked="0"/>
    </xf>
    <xf numFmtId="0" fontId="0" fillId="0" borderId="59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61" xfId="0" applyFont="1" applyBorder="1" applyAlignment="1">
      <alignment/>
    </xf>
    <xf numFmtId="0" fontId="0" fillId="0" borderId="62" xfId="0" applyBorder="1" applyAlignment="1">
      <alignment/>
    </xf>
    <xf numFmtId="0" fontId="1" fillId="0" borderId="34" xfId="0" applyFont="1" applyBorder="1" applyAlignment="1">
      <alignment/>
    </xf>
    <xf numFmtId="0" fontId="1" fillId="0" borderId="27" xfId="0" applyFont="1" applyBorder="1" applyAlignment="1" applyProtection="1">
      <alignment horizontal="center"/>
      <protection/>
    </xf>
    <xf numFmtId="0" fontId="1" fillId="0" borderId="36" xfId="0" applyFont="1" applyBorder="1" applyAlignment="1">
      <alignment/>
    </xf>
    <xf numFmtId="2" fontId="3" fillId="22" borderId="20" xfId="0" applyNumberFormat="1" applyFont="1" applyFill="1" applyBorder="1" applyAlignment="1" applyProtection="1">
      <alignment/>
      <protection locked="0"/>
    </xf>
    <xf numFmtId="0" fontId="0" fillId="0" borderId="59" xfId="0" applyBorder="1" applyAlignment="1" applyProtection="1">
      <alignment horizontal="center"/>
      <protection hidden="1"/>
    </xf>
    <xf numFmtId="0" fontId="3" fillId="24" borderId="16" xfId="0" applyFont="1" applyFill="1" applyBorder="1" applyAlignment="1" applyProtection="1">
      <alignment horizontal="left"/>
      <protection locked="0"/>
    </xf>
    <xf numFmtId="0" fontId="3" fillId="24" borderId="24" xfId="0" applyFont="1" applyFill="1" applyBorder="1" applyAlignment="1" applyProtection="1">
      <alignment horizontal="left"/>
      <protection locked="0"/>
    </xf>
    <xf numFmtId="2" fontId="3" fillId="22" borderId="56" xfId="0" applyNumberFormat="1" applyFont="1" applyFill="1" applyBorder="1" applyAlignment="1" applyProtection="1">
      <alignment/>
      <protection locked="0"/>
    </xf>
    <xf numFmtId="2" fontId="3" fillId="24" borderId="20" xfId="0" applyNumberFormat="1" applyFont="1" applyFill="1" applyBorder="1" applyAlignment="1" applyProtection="1">
      <alignment/>
      <protection locked="0"/>
    </xf>
    <xf numFmtId="0" fontId="3" fillId="22" borderId="57" xfId="0" applyFont="1" applyFill="1" applyBorder="1" applyAlignment="1" applyProtection="1">
      <alignment/>
      <protection locked="0"/>
    </xf>
    <xf numFmtId="0" fontId="3" fillId="24" borderId="18" xfId="0" applyFont="1" applyFill="1" applyBorder="1" applyAlignment="1" applyProtection="1">
      <alignment/>
      <protection locked="0"/>
    </xf>
    <xf numFmtId="0" fontId="3" fillId="0" borderId="57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2" fontId="3" fillId="22" borderId="58" xfId="0" applyNumberFormat="1" applyFont="1" applyFill="1" applyBorder="1" applyAlignment="1" applyProtection="1">
      <alignment/>
      <protection locked="0"/>
    </xf>
    <xf numFmtId="2" fontId="3" fillId="24" borderId="19" xfId="0" applyNumberFormat="1" applyFont="1" applyFill="1" applyBorder="1" applyAlignment="1" applyProtection="1">
      <alignment/>
      <protection locked="0"/>
    </xf>
    <xf numFmtId="0" fontId="1" fillId="0" borderId="63" xfId="0" applyFont="1" applyBorder="1" applyAlignment="1">
      <alignment/>
    </xf>
    <xf numFmtId="0" fontId="4" fillId="0" borderId="27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/>
      <protection hidden="1"/>
    </xf>
    <xf numFmtId="0" fontId="8" fillId="0" borderId="24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 hidden="1"/>
    </xf>
    <xf numFmtId="49" fontId="1" fillId="0" borderId="31" xfId="0" applyNumberFormat="1" applyFont="1" applyBorder="1" applyAlignment="1">
      <alignment horizontal="center"/>
    </xf>
    <xf numFmtId="2" fontId="9" fillId="22" borderId="21" xfId="0" applyNumberFormat="1" applyFont="1" applyFill="1" applyBorder="1" applyAlignment="1" applyProtection="1">
      <alignment/>
      <protection locked="0"/>
    </xf>
    <xf numFmtId="0" fontId="9" fillId="22" borderId="17" xfId="0" applyFont="1" applyFill="1" applyBorder="1" applyAlignment="1" applyProtection="1">
      <alignment/>
      <protection locked="0"/>
    </xf>
    <xf numFmtId="2" fontId="9" fillId="22" borderId="16" xfId="0" applyNumberFormat="1" applyFont="1" applyFill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hidden="1"/>
    </xf>
    <xf numFmtId="0" fontId="9" fillId="0" borderId="18" xfId="0" applyFont="1" applyBorder="1" applyAlignment="1" applyProtection="1">
      <alignment/>
      <protection hidden="1"/>
    </xf>
    <xf numFmtId="0" fontId="5" fillId="22" borderId="41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right"/>
      <protection hidden="1"/>
    </xf>
    <xf numFmtId="0" fontId="0" fillId="0" borderId="24" xfId="0" applyBorder="1" applyAlignment="1" applyProtection="1">
      <alignment horizontal="right"/>
      <protection/>
    </xf>
    <xf numFmtId="0" fontId="27" fillId="22" borderId="32" xfId="0" applyFont="1" applyFill="1" applyBorder="1" applyAlignment="1" applyProtection="1">
      <alignment horizontal="left"/>
      <protection locked="0"/>
    </xf>
    <xf numFmtId="0" fontId="27" fillId="22" borderId="16" xfId="0" applyFont="1" applyFill="1" applyBorder="1" applyAlignment="1" applyProtection="1">
      <alignment horizontal="left"/>
      <protection locked="0"/>
    </xf>
    <xf numFmtId="0" fontId="27" fillId="22" borderId="16" xfId="0" applyFont="1" applyFill="1" applyBorder="1" applyAlignment="1" applyProtection="1">
      <alignment/>
      <protection locked="0"/>
    </xf>
    <xf numFmtId="0" fontId="9" fillId="22" borderId="16" xfId="0" applyFont="1" applyFill="1" applyBorder="1" applyAlignment="1" applyProtection="1">
      <alignment horizontal="left"/>
      <protection locked="0"/>
    </xf>
    <xf numFmtId="0" fontId="27" fillId="22" borderId="24" xfId="0" applyFont="1" applyFill="1" applyBorder="1" applyAlignment="1" applyProtection="1">
      <alignment/>
      <protection locked="0"/>
    </xf>
    <xf numFmtId="0" fontId="27" fillId="22" borderId="24" xfId="0" applyFont="1" applyFill="1" applyBorder="1" applyAlignment="1" applyProtection="1">
      <alignment horizontal="left"/>
      <protection locked="0"/>
    </xf>
    <xf numFmtId="0" fontId="9" fillId="22" borderId="24" xfId="0" applyFont="1" applyFill="1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right"/>
      <protection/>
    </xf>
    <xf numFmtId="0" fontId="27" fillId="22" borderId="41" xfId="0" applyFont="1" applyFill="1" applyBorder="1" applyAlignment="1" applyProtection="1">
      <alignment horizontal="left"/>
      <protection locked="0"/>
    </xf>
    <xf numFmtId="0" fontId="27" fillId="22" borderId="41" xfId="0" applyFont="1" applyFill="1" applyBorder="1" applyAlignment="1" applyProtection="1">
      <alignment/>
      <protection locked="0"/>
    </xf>
    <xf numFmtId="0" fontId="27" fillId="22" borderId="16" xfId="0" applyFont="1" applyFill="1" applyBorder="1" applyAlignment="1">
      <alignment vertical="top"/>
    </xf>
    <xf numFmtId="2" fontId="3" fillId="24" borderId="64" xfId="0" applyNumberFormat="1" applyFont="1" applyFill="1" applyBorder="1" applyAlignment="1" applyProtection="1">
      <alignment/>
      <protection locked="0"/>
    </xf>
    <xf numFmtId="0" fontId="3" fillId="24" borderId="54" xfId="0" applyFont="1" applyFill="1" applyBorder="1" applyAlignment="1" applyProtection="1">
      <alignment/>
      <protection locked="0"/>
    </xf>
    <xf numFmtId="0" fontId="3" fillId="0" borderId="54" xfId="0" applyFont="1" applyBorder="1" applyAlignment="1" applyProtection="1">
      <alignment/>
      <protection hidden="1"/>
    </xf>
    <xf numFmtId="0" fontId="3" fillId="22" borderId="33" xfId="0" applyFont="1" applyFill="1" applyBorder="1" applyAlignment="1" applyProtection="1">
      <alignment horizontal="left"/>
      <protection locked="0"/>
    </xf>
    <xf numFmtId="0" fontId="3" fillId="22" borderId="17" xfId="0" applyFont="1" applyFill="1" applyBorder="1" applyAlignment="1" applyProtection="1">
      <alignment horizontal="left"/>
      <protection locked="0"/>
    </xf>
    <xf numFmtId="0" fontId="5" fillId="22" borderId="17" xfId="0" applyFont="1" applyFill="1" applyBorder="1" applyAlignment="1" applyProtection="1">
      <alignment horizontal="left"/>
      <protection locked="0"/>
    </xf>
    <xf numFmtId="0" fontId="27" fillId="22" borderId="17" xfId="0" applyFont="1" applyFill="1" applyBorder="1" applyAlignment="1" applyProtection="1">
      <alignment horizontal="left"/>
      <protection locked="0"/>
    </xf>
    <xf numFmtId="0" fontId="27" fillId="22" borderId="17" xfId="0" applyFont="1" applyFill="1" applyBorder="1" applyAlignment="1" applyProtection="1">
      <alignment/>
      <protection locked="0"/>
    </xf>
    <xf numFmtId="0" fontId="0" fillId="0" borderId="65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3" fillId="22" borderId="41" xfId="0" applyFont="1" applyFill="1" applyBorder="1" applyAlignment="1" applyProtection="1">
      <alignment/>
      <protection locked="0"/>
    </xf>
    <xf numFmtId="49" fontId="4" fillId="0" borderId="31" xfId="0" applyNumberFormat="1" applyFont="1" applyBorder="1" applyAlignment="1">
      <alignment horizontal="center"/>
    </xf>
    <xf numFmtId="0" fontId="4" fillId="0" borderId="63" xfId="0" applyFont="1" applyBorder="1" applyAlignment="1">
      <alignment/>
    </xf>
    <xf numFmtId="0" fontId="9" fillId="0" borderId="18" xfId="0" applyFont="1" applyBorder="1" applyAlignment="1" applyProtection="1">
      <alignment/>
      <protection hidden="1"/>
    </xf>
    <xf numFmtId="0" fontId="8" fillId="0" borderId="29" xfId="0" applyFont="1" applyBorder="1" applyAlignment="1" applyProtection="1">
      <alignment/>
      <protection hidden="1"/>
    </xf>
    <xf numFmtId="0" fontId="8" fillId="0" borderId="46" xfId="0" applyFont="1" applyBorder="1" applyAlignment="1">
      <alignment horizontal="center"/>
    </xf>
    <xf numFmtId="165" fontId="8" fillId="0" borderId="37" xfId="59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2" fontId="9" fillId="22" borderId="21" xfId="0" applyNumberFormat="1" applyFont="1" applyFill="1" applyBorder="1" applyAlignment="1" applyProtection="1">
      <alignment/>
      <protection locked="0"/>
    </xf>
    <xf numFmtId="0" fontId="9" fillId="22" borderId="17" xfId="0" applyFont="1" applyFill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hidden="1"/>
    </xf>
    <xf numFmtId="0" fontId="8" fillId="0" borderId="24" xfId="0" applyFont="1" applyBorder="1" applyAlignment="1" applyProtection="1">
      <alignment horizontal="center"/>
      <protection hidden="1"/>
    </xf>
    <xf numFmtId="2" fontId="9" fillId="22" borderId="16" xfId="0" applyNumberFormat="1" applyFont="1" applyFill="1" applyBorder="1" applyAlignment="1" applyProtection="1">
      <alignment/>
      <protection locked="0"/>
    </xf>
    <xf numFmtId="0" fontId="8" fillId="0" borderId="24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/>
      <protection/>
    </xf>
    <xf numFmtId="0" fontId="9" fillId="22" borderId="32" xfId="0" applyFont="1" applyFill="1" applyBorder="1" applyAlignment="1" applyProtection="1">
      <alignment horizontal="left"/>
      <protection locked="0"/>
    </xf>
    <xf numFmtId="2" fontId="9" fillId="22" borderId="21" xfId="0" applyNumberFormat="1" applyFont="1" applyFill="1" applyBorder="1" applyAlignment="1" applyProtection="1">
      <alignment/>
      <protection locked="0"/>
    </xf>
    <xf numFmtId="0" fontId="9" fillId="22" borderId="17" xfId="0" applyFont="1" applyFill="1" applyBorder="1" applyAlignment="1" applyProtection="1">
      <alignment/>
      <protection locked="0"/>
    </xf>
    <xf numFmtId="2" fontId="9" fillId="22" borderId="16" xfId="0" applyNumberFormat="1" applyFont="1" applyFill="1" applyBorder="1" applyAlignment="1" applyProtection="1">
      <alignment/>
      <protection locked="0"/>
    </xf>
    <xf numFmtId="0" fontId="27" fillId="22" borderId="16" xfId="0" applyFont="1" applyFill="1" applyBorder="1" applyAlignment="1" applyProtection="1">
      <alignment/>
      <protection locked="0"/>
    </xf>
    <xf numFmtId="0" fontId="1" fillId="0" borderId="66" xfId="0" applyFont="1" applyBorder="1" applyAlignment="1">
      <alignment/>
    </xf>
    <xf numFmtId="0" fontId="8" fillId="0" borderId="29" xfId="0" applyFont="1" applyBorder="1" applyAlignment="1" applyProtection="1">
      <alignment horizontal="center"/>
      <protection/>
    </xf>
    <xf numFmtId="0" fontId="27" fillId="22" borderId="16" xfId="0" applyFont="1" applyFill="1" applyBorder="1" applyAlignment="1">
      <alignment/>
    </xf>
    <xf numFmtId="0" fontId="27" fillId="22" borderId="4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0" xfId="0" applyFont="1" applyBorder="1" applyAlignment="1">
      <alignment horizontal="right"/>
    </xf>
    <xf numFmtId="0" fontId="1" fillId="0" borderId="34" xfId="0" applyFont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0" fillId="22" borderId="30" xfId="0" applyFon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44" xfId="0" applyFont="1" applyBorder="1" applyAlignment="1">
      <alignment/>
    </xf>
    <xf numFmtId="0" fontId="3" fillId="22" borderId="44" xfId="0" applyFont="1" applyFill="1" applyBorder="1" applyAlignment="1" applyProtection="1">
      <alignment/>
      <protection/>
    </xf>
    <xf numFmtId="0" fontId="0" fillId="22" borderId="31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/>
    </xf>
    <xf numFmtId="0" fontId="5" fillId="22" borderId="11" xfId="0" applyFont="1" applyFill="1" applyBorder="1" applyAlignment="1">
      <alignment vertical="top"/>
    </xf>
    <xf numFmtId="0" fontId="5" fillId="22" borderId="12" xfId="0" applyFont="1" applyFill="1" applyBorder="1" applyAlignment="1" applyProtection="1">
      <alignment horizontal="left"/>
      <protection locked="0"/>
    </xf>
    <xf numFmtId="0" fontId="3" fillId="22" borderId="43" xfId="0" applyFont="1" applyFill="1" applyBorder="1" applyAlignment="1" applyProtection="1">
      <alignment horizontal="left"/>
      <protection locked="0"/>
    </xf>
    <xf numFmtId="0" fontId="3" fillId="22" borderId="27" xfId="0" applyFont="1" applyFill="1" applyBorder="1" applyAlignment="1" applyProtection="1">
      <alignment horizontal="left"/>
      <protection locked="0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39" xfId="0" applyFont="1" applyBorder="1" applyAlignment="1">
      <alignment/>
    </xf>
    <xf numFmtId="0" fontId="3" fillId="22" borderId="69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24" xfId="0" applyFont="1" applyBorder="1" applyAlignment="1" applyProtection="1">
      <alignment horizontal="right"/>
      <protection/>
    </xf>
    <xf numFmtId="0" fontId="9" fillId="22" borderId="41" xfId="0" applyFont="1" applyFill="1" applyBorder="1" applyAlignment="1" applyProtection="1">
      <alignment horizontal="left"/>
      <protection locked="0"/>
    </xf>
    <xf numFmtId="0" fontId="9" fillId="22" borderId="16" xfId="0" applyFont="1" applyFill="1" applyBorder="1" applyAlignment="1" applyProtection="1">
      <alignment horizontal="left"/>
      <protection locked="0"/>
    </xf>
    <xf numFmtId="0" fontId="27" fillId="22" borderId="41" xfId="0" applyFont="1" applyFill="1" applyBorder="1" applyAlignment="1" applyProtection="1">
      <alignment/>
      <protection locked="0"/>
    </xf>
    <xf numFmtId="0" fontId="8" fillId="22" borderId="41" xfId="0" applyFont="1" applyFill="1" applyBorder="1" applyAlignment="1" applyProtection="1">
      <alignment/>
      <protection locked="0"/>
    </xf>
    <xf numFmtId="2" fontId="3" fillId="24" borderId="70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52" xfId="0" applyFill="1" applyBorder="1" applyAlignment="1">
      <alignment/>
    </xf>
    <xf numFmtId="0" fontId="9" fillId="22" borderId="32" xfId="0" applyFont="1" applyFill="1" applyBorder="1" applyAlignment="1" applyProtection="1">
      <alignment horizontal="left"/>
      <protection locked="0"/>
    </xf>
    <xf numFmtId="2" fontId="9" fillId="22" borderId="20" xfId="0" applyNumberFormat="1" applyFont="1" applyFill="1" applyBorder="1" applyAlignment="1" applyProtection="1">
      <alignment/>
      <protection locked="0"/>
    </xf>
    <xf numFmtId="0" fontId="9" fillId="22" borderId="18" xfId="0" applyFont="1" applyFill="1" applyBorder="1" applyAlignment="1" applyProtection="1">
      <alignment/>
      <protection locked="0"/>
    </xf>
    <xf numFmtId="2" fontId="9" fillId="22" borderId="19" xfId="0" applyNumberFormat="1" applyFont="1" applyFill="1" applyBorder="1" applyAlignment="1" applyProtection="1">
      <alignment/>
      <protection locked="0"/>
    </xf>
    <xf numFmtId="0" fontId="8" fillId="0" borderId="29" xfId="0" applyFont="1" applyBorder="1" applyAlignment="1" applyProtection="1">
      <alignment horizontal="right"/>
      <protection/>
    </xf>
    <xf numFmtId="0" fontId="9" fillId="22" borderId="17" xfId="0" applyFont="1" applyFill="1" applyBorder="1" applyAlignment="1" applyProtection="1">
      <alignment/>
      <protection locked="0"/>
    </xf>
    <xf numFmtId="2" fontId="9" fillId="22" borderId="16" xfId="0" applyNumberFormat="1" applyFont="1" applyFill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/>
      <protection hidden="1"/>
    </xf>
    <xf numFmtId="0" fontId="8" fillId="0" borderId="24" xfId="0" applyFont="1" applyBorder="1" applyAlignment="1" applyProtection="1">
      <alignment/>
      <protection/>
    </xf>
    <xf numFmtId="0" fontId="8" fillId="0" borderId="51" xfId="0" applyFont="1" applyBorder="1" applyAlignment="1" applyProtection="1">
      <alignment/>
      <protection/>
    </xf>
    <xf numFmtId="2" fontId="9" fillId="22" borderId="19" xfId="0" applyNumberFormat="1" applyFont="1" applyFill="1" applyBorder="1" applyAlignment="1" applyProtection="1">
      <alignment/>
      <protection locked="0"/>
    </xf>
    <xf numFmtId="0" fontId="9" fillId="22" borderId="18" xfId="0" applyFont="1" applyFill="1" applyBorder="1" applyAlignment="1" applyProtection="1">
      <alignment/>
      <protection locked="0"/>
    </xf>
    <xf numFmtId="2" fontId="9" fillId="22" borderId="70" xfId="0" applyNumberFormat="1" applyFont="1" applyFill="1" applyBorder="1" applyAlignment="1" applyProtection="1">
      <alignment/>
      <protection locked="0"/>
    </xf>
    <xf numFmtId="0" fontId="9" fillId="22" borderId="54" xfId="0" applyFont="1" applyFill="1" applyBorder="1" applyAlignment="1" applyProtection="1">
      <alignment/>
      <protection locked="0"/>
    </xf>
    <xf numFmtId="0" fontId="9" fillId="0" borderId="54" xfId="0" applyFont="1" applyBorder="1" applyAlignment="1" applyProtection="1">
      <alignment/>
      <protection hidden="1"/>
    </xf>
    <xf numFmtId="2" fontId="9" fillId="22" borderId="64" xfId="0" applyNumberFormat="1" applyFont="1" applyFill="1" applyBorder="1" applyAlignment="1" applyProtection="1">
      <alignment/>
      <protection locked="0"/>
    </xf>
    <xf numFmtId="0" fontId="8" fillId="0" borderId="41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51" xfId="0" applyFont="1" applyBorder="1" applyAlignment="1" applyProtection="1">
      <alignment horizontal="center"/>
      <protection/>
    </xf>
    <xf numFmtId="0" fontId="8" fillId="0" borderId="51" xfId="0" applyFont="1" applyBorder="1" applyAlignment="1" applyProtection="1">
      <alignment horizontal="center"/>
      <protection/>
    </xf>
    <xf numFmtId="0" fontId="4" fillId="0" borderId="6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71" xfId="0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5" fillId="22" borderId="16" xfId="0" applyFont="1" applyFill="1" applyBorder="1" applyAlignment="1" applyProtection="1">
      <alignment horizontal="left"/>
      <protection locked="0"/>
    </xf>
    <xf numFmtId="0" fontId="27" fillId="22" borderId="53" xfId="0" applyFont="1" applyFill="1" applyBorder="1" applyAlignment="1" applyProtection="1">
      <alignment/>
      <protection locked="0"/>
    </xf>
    <xf numFmtId="0" fontId="5" fillId="22" borderId="32" xfId="0" applyFont="1" applyFill="1" applyBorder="1" applyAlignment="1" applyProtection="1">
      <alignment horizontal="left"/>
      <protection locked="0"/>
    </xf>
    <xf numFmtId="49" fontId="1" fillId="0" borderId="30" xfId="0" applyNumberFormat="1" applyFont="1" applyBorder="1" applyAlignment="1">
      <alignment horizontal="center"/>
    </xf>
    <xf numFmtId="0" fontId="9" fillId="22" borderId="33" xfId="0" applyFont="1" applyFill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 horizontal="right"/>
      <protection hidden="1"/>
    </xf>
    <xf numFmtId="0" fontId="8" fillId="0" borderId="41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right"/>
      <protection/>
    </xf>
    <xf numFmtId="0" fontId="27" fillId="24" borderId="16" xfId="0" applyFont="1" applyFill="1" applyBorder="1" applyAlignment="1" applyProtection="1">
      <alignment horizontal="left"/>
      <protection locked="0"/>
    </xf>
    <xf numFmtId="0" fontId="27" fillId="0" borderId="32" xfId="0" applyFont="1" applyBorder="1" applyAlignment="1">
      <alignment/>
    </xf>
    <xf numFmtId="0" fontId="27" fillId="24" borderId="41" xfId="0" applyFont="1" applyFill="1" applyBorder="1" applyAlignment="1" applyProtection="1">
      <alignment horizontal="left"/>
      <protection locked="0"/>
    </xf>
    <xf numFmtId="0" fontId="27" fillId="0" borderId="53" xfId="0" applyFont="1" applyBorder="1" applyAlignment="1">
      <alignment/>
    </xf>
    <xf numFmtId="0" fontId="9" fillId="24" borderId="16" xfId="0" applyFont="1" applyFill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/>
      <protection hidden="1"/>
    </xf>
    <xf numFmtId="0" fontId="8" fillId="0" borderId="23" xfId="0" applyFont="1" applyBorder="1" applyAlignment="1" applyProtection="1">
      <alignment horizontal="right"/>
      <protection hidden="1"/>
    </xf>
    <xf numFmtId="0" fontId="8" fillId="0" borderId="53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8" fillId="0" borderId="53" xfId="0" applyFont="1" applyBorder="1" applyAlignment="1" applyProtection="1">
      <alignment/>
      <protection hidden="1"/>
    </xf>
    <xf numFmtId="0" fontId="8" fillId="0" borderId="10" xfId="0" applyFont="1" applyBorder="1" applyAlignment="1">
      <alignment horizontal="center"/>
    </xf>
    <xf numFmtId="165" fontId="8" fillId="0" borderId="25" xfId="59" applyNumberFormat="1" applyFont="1" applyBorder="1" applyAlignment="1">
      <alignment/>
    </xf>
    <xf numFmtId="0" fontId="8" fillId="0" borderId="29" xfId="0" applyFont="1" applyBorder="1" applyAlignment="1" applyProtection="1">
      <alignment horizontal="right"/>
      <protection/>
    </xf>
    <xf numFmtId="0" fontId="0" fillId="0" borderId="33" xfId="0" applyFont="1" applyFill="1" applyBorder="1" applyAlignment="1">
      <alignment/>
    </xf>
    <xf numFmtId="0" fontId="8" fillId="0" borderId="55" xfId="0" applyFont="1" applyBorder="1" applyAlignment="1" applyProtection="1">
      <alignment horizontal="right"/>
      <protection hidden="1"/>
    </xf>
    <xf numFmtId="0" fontId="8" fillId="0" borderId="72" xfId="0" applyFont="1" applyBorder="1" applyAlignment="1" applyProtection="1">
      <alignment horizontal="right"/>
      <protection/>
    </xf>
    <xf numFmtId="0" fontId="8" fillId="0" borderId="73" xfId="0" applyFont="1" applyBorder="1" applyAlignment="1" applyProtection="1">
      <alignment horizontal="right"/>
      <protection/>
    </xf>
    <xf numFmtId="0" fontId="4" fillId="0" borderId="65" xfId="0" applyFont="1" applyBorder="1" applyAlignment="1" applyProtection="1">
      <alignment horizontal="center"/>
      <protection/>
    </xf>
    <xf numFmtId="0" fontId="4" fillId="0" borderId="27" xfId="0" applyFont="1" applyBorder="1" applyAlignment="1">
      <alignment/>
    </xf>
    <xf numFmtId="0" fontId="8" fillId="0" borderId="47" xfId="0" applyFont="1" applyBorder="1" applyAlignment="1">
      <alignment/>
    </xf>
    <xf numFmtId="0" fontId="0" fillId="0" borderId="0" xfId="0" applyFont="1" applyFill="1" applyAlignment="1">
      <alignment/>
    </xf>
    <xf numFmtId="0" fontId="27" fillId="22" borderId="32" xfId="0" applyFont="1" applyFill="1" applyBorder="1" applyAlignment="1">
      <alignment/>
    </xf>
    <xf numFmtId="0" fontId="27" fillId="22" borderId="53" xfId="0" applyFont="1" applyFill="1" applyBorder="1" applyAlignment="1">
      <alignment/>
    </xf>
    <xf numFmtId="0" fontId="9" fillId="22" borderId="23" xfId="0" applyFont="1" applyFill="1" applyBorder="1" applyAlignment="1" applyProtection="1">
      <alignment horizontal="left"/>
      <protection locked="0"/>
    </xf>
    <xf numFmtId="0" fontId="0" fillId="22" borderId="23" xfId="0" applyFont="1" applyFill="1" applyBorder="1" applyAlignment="1" applyProtection="1">
      <alignment horizontal="left"/>
      <protection locked="0"/>
    </xf>
    <xf numFmtId="0" fontId="0" fillId="22" borderId="24" xfId="0" applyFont="1" applyFill="1" applyBorder="1" applyAlignment="1" applyProtection="1">
      <alignment horizontal="left"/>
      <protection locked="0"/>
    </xf>
    <xf numFmtId="0" fontId="3" fillId="22" borderId="54" xfId="0" applyFont="1" applyFill="1" applyBorder="1" applyAlignment="1" applyProtection="1">
      <alignment/>
      <protection locked="0"/>
    </xf>
    <xf numFmtId="2" fontId="3" fillId="22" borderId="64" xfId="0" applyNumberFormat="1" applyFont="1" applyFill="1" applyBorder="1" applyAlignment="1" applyProtection="1">
      <alignment/>
      <protection locked="0"/>
    </xf>
    <xf numFmtId="0" fontId="28" fillId="22" borderId="16" xfId="0" applyFont="1" applyFill="1" applyBorder="1" applyAlignment="1" applyProtection="1">
      <alignment horizontal="left"/>
      <protection locked="0"/>
    </xf>
    <xf numFmtId="0" fontId="27" fillId="22" borderId="17" xfId="0" applyFont="1" applyFill="1" applyBorder="1" applyAlignment="1">
      <alignment/>
    </xf>
    <xf numFmtId="0" fontId="27" fillId="22" borderId="21" xfId="0" applyFont="1" applyFill="1" applyBorder="1" applyAlignment="1">
      <alignment/>
    </xf>
    <xf numFmtId="0" fontId="28" fillId="22" borderId="32" xfId="0" applyFont="1" applyFill="1" applyBorder="1" applyAlignment="1" applyProtection="1">
      <alignment horizontal="left"/>
      <protection locked="0"/>
    </xf>
    <xf numFmtId="0" fontId="9" fillId="22" borderId="23" xfId="0" applyFont="1" applyFill="1" applyBorder="1" applyAlignment="1" applyProtection="1">
      <alignment horizontal="left"/>
      <protection locked="0"/>
    </xf>
    <xf numFmtId="0" fontId="8" fillId="0" borderId="41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8" fillId="0" borderId="46" xfId="0" applyFont="1" applyBorder="1" applyAlignment="1">
      <alignment/>
    </xf>
    <xf numFmtId="0" fontId="4" fillId="0" borderId="37" xfId="0" applyFont="1" applyBorder="1" applyAlignment="1" applyProtection="1">
      <alignment horizontal="center"/>
      <protection/>
    </xf>
    <xf numFmtId="2" fontId="9" fillId="22" borderId="20" xfId="0" applyNumberFormat="1" applyFont="1" applyFill="1" applyBorder="1" applyAlignment="1" applyProtection="1">
      <alignment/>
      <protection locked="0"/>
    </xf>
    <xf numFmtId="0" fontId="8" fillId="0" borderId="25" xfId="0" applyFont="1" applyBorder="1" applyAlignment="1">
      <alignment/>
    </xf>
    <xf numFmtId="2" fontId="29" fillId="0" borderId="32" xfId="0" applyNumberFormat="1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27" fillId="22" borderId="63" xfId="0" applyFont="1" applyFill="1" applyBorder="1" applyAlignment="1">
      <alignment/>
    </xf>
    <xf numFmtId="0" fontId="5" fillId="22" borderId="24" xfId="0" applyFont="1" applyFill="1" applyBorder="1" applyAlignment="1" applyProtection="1">
      <alignment horizontal="left"/>
      <protection locked="0"/>
    </xf>
    <xf numFmtId="0" fontId="27" fillId="22" borderId="21" xfId="0" applyFont="1" applyFill="1" applyBorder="1" applyAlignment="1" applyProtection="1">
      <alignment horizontal="left"/>
      <protection locked="0"/>
    </xf>
    <xf numFmtId="0" fontId="27" fillId="22" borderId="63" xfId="0" applyFont="1" applyFill="1" applyBorder="1" applyAlignment="1" applyProtection="1">
      <alignment horizontal="left"/>
      <protection locked="0"/>
    </xf>
    <xf numFmtId="0" fontId="27" fillId="22" borderId="23" xfId="0" applyFont="1" applyFill="1" applyBorder="1" applyAlignment="1" applyProtection="1">
      <alignment horizontal="left"/>
      <protection locked="0"/>
    </xf>
    <xf numFmtId="0" fontId="8" fillId="0" borderId="48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74" xfId="0" applyNumberFormat="1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9" fillId="24" borderId="24" xfId="0" applyFont="1" applyFill="1" applyBorder="1" applyAlignment="1" applyProtection="1">
      <alignment horizontal="left"/>
      <protection locked="0"/>
    </xf>
    <xf numFmtId="2" fontId="9" fillId="24" borderId="21" xfId="0" applyNumberFormat="1" applyFont="1" applyFill="1" applyBorder="1" applyAlignment="1" applyProtection="1">
      <alignment/>
      <protection locked="0"/>
    </xf>
    <xf numFmtId="0" fontId="9" fillId="24" borderId="17" xfId="0" applyFont="1" applyFill="1" applyBorder="1" applyAlignment="1" applyProtection="1">
      <alignment/>
      <protection locked="0"/>
    </xf>
    <xf numFmtId="2" fontId="9" fillId="24" borderId="16" xfId="0" applyNumberFormat="1" applyFont="1" applyFill="1" applyBorder="1" applyAlignment="1" applyProtection="1">
      <alignment/>
      <protection locked="0"/>
    </xf>
    <xf numFmtId="0" fontId="9" fillId="22" borderId="16" xfId="0" applyFont="1" applyFill="1" applyBorder="1" applyAlignment="1" applyProtection="1">
      <alignment/>
      <protection locked="0"/>
    </xf>
    <xf numFmtId="0" fontId="8" fillId="0" borderId="51" xfId="0" applyFont="1" applyBorder="1" applyAlignment="1" applyProtection="1">
      <alignment/>
      <protection hidden="1"/>
    </xf>
    <xf numFmtId="0" fontId="9" fillId="22" borderId="11" xfId="0" applyFont="1" applyFill="1" applyBorder="1" applyAlignment="1" applyProtection="1">
      <alignment horizontal="left"/>
      <protection locked="0"/>
    </xf>
    <xf numFmtId="0" fontId="9" fillId="22" borderId="52" xfId="0" applyFont="1" applyFill="1" applyBorder="1" applyAlignment="1" applyProtection="1">
      <alignment horizontal="left"/>
      <protection locked="0"/>
    </xf>
    <xf numFmtId="0" fontId="9" fillId="22" borderId="11" xfId="0" applyFont="1" applyFill="1" applyBorder="1" applyAlignment="1" applyProtection="1">
      <alignment/>
      <protection locked="0"/>
    </xf>
    <xf numFmtId="0" fontId="9" fillId="22" borderId="12" xfId="0" applyFont="1" applyFill="1" applyBorder="1" applyAlignment="1" applyProtection="1">
      <alignment horizontal="left"/>
      <protection locked="0"/>
    </xf>
    <xf numFmtId="2" fontId="9" fillId="22" borderId="22" xfId="0" applyNumberFormat="1" applyFont="1" applyFill="1" applyBorder="1" applyAlignment="1" applyProtection="1">
      <alignment/>
      <protection locked="0"/>
    </xf>
    <xf numFmtId="0" fontId="9" fillId="22" borderId="14" xfId="0" applyFon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hidden="1"/>
    </xf>
    <xf numFmtId="0" fontId="8" fillId="0" borderId="77" xfId="0" applyFont="1" applyBorder="1" applyAlignment="1" applyProtection="1">
      <alignment/>
      <protection hidden="1"/>
    </xf>
    <xf numFmtId="2" fontId="9" fillId="22" borderId="11" xfId="0" applyNumberFormat="1" applyFont="1" applyFill="1" applyBorder="1" applyAlignment="1" applyProtection="1">
      <alignment/>
      <protection locked="0"/>
    </xf>
    <xf numFmtId="0" fontId="9" fillId="0" borderId="78" xfId="0" applyFont="1" applyBorder="1" applyAlignment="1" applyProtection="1">
      <alignment/>
      <protection hidden="1"/>
    </xf>
    <xf numFmtId="0" fontId="8" fillId="0" borderId="79" xfId="0" applyFont="1" applyBorder="1" applyAlignment="1" applyProtection="1">
      <alignment/>
      <protection hidden="1"/>
    </xf>
    <xf numFmtId="0" fontId="8" fillId="0" borderId="47" xfId="0" applyFont="1" applyBorder="1" applyAlignment="1">
      <alignment horizontal="center"/>
    </xf>
    <xf numFmtId="165" fontId="8" fillId="0" borderId="26" xfId="59" applyNumberFormat="1" applyFont="1" applyBorder="1" applyAlignment="1">
      <alignment/>
    </xf>
    <xf numFmtId="0" fontId="5" fillId="22" borderId="38" xfId="0" applyFont="1" applyFill="1" applyBorder="1" applyAlignment="1" applyProtection="1">
      <alignment/>
      <protection/>
    </xf>
    <xf numFmtId="0" fontId="5" fillId="22" borderId="44" xfId="0" applyFont="1" applyFill="1" applyBorder="1" applyAlignment="1" applyProtection="1">
      <alignment/>
      <protection/>
    </xf>
    <xf numFmtId="0" fontId="3" fillId="22" borderId="19" xfId="0" applyFont="1" applyFill="1" applyBorder="1" applyAlignment="1" applyProtection="1">
      <alignment/>
      <protection locked="0"/>
    </xf>
    <xf numFmtId="2" fontId="3" fillId="22" borderId="17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9" fillId="22" borderId="17" xfId="0" applyFon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>
      <alignment/>
    </xf>
    <xf numFmtId="0" fontId="3" fillId="22" borderId="17" xfId="0" applyFont="1" applyFill="1" applyBorder="1" applyAlignment="1" applyProtection="1">
      <alignment horizontal="left"/>
      <protection locked="0"/>
    </xf>
    <xf numFmtId="2" fontId="3" fillId="22" borderId="21" xfId="0" applyNumberFormat="1" applyFont="1" applyFill="1" applyBorder="1" applyAlignment="1" applyProtection="1">
      <alignment/>
      <protection locked="0"/>
    </xf>
    <xf numFmtId="0" fontId="3" fillId="22" borderId="17" xfId="0" applyFont="1" applyFill="1" applyBorder="1" applyAlignment="1" applyProtection="1">
      <alignment/>
      <protection locked="0"/>
    </xf>
    <xf numFmtId="0" fontId="9" fillId="22" borderId="17" xfId="0" applyFont="1" applyFill="1" applyBorder="1" applyAlignment="1" applyProtection="1">
      <alignment horizontal="left"/>
      <protection locked="0"/>
    </xf>
    <xf numFmtId="0" fontId="9" fillId="22" borderId="16" xfId="0" applyFont="1" applyFill="1" applyBorder="1" applyAlignment="1">
      <alignment vertical="top"/>
    </xf>
    <xf numFmtId="0" fontId="3" fillId="22" borderId="17" xfId="0" applyFont="1" applyFill="1" applyBorder="1" applyAlignment="1" applyProtection="1">
      <alignment/>
      <protection locked="0"/>
    </xf>
    <xf numFmtId="0" fontId="0" fillId="0" borderId="74" xfId="0" applyBorder="1" applyAlignment="1">
      <alignment/>
    </xf>
    <xf numFmtId="0" fontId="0" fillId="0" borderId="80" xfId="0" applyBorder="1" applyAlignment="1">
      <alignment/>
    </xf>
    <xf numFmtId="0" fontId="0" fillId="22" borderId="74" xfId="0" applyFill="1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17" xfId="0" applyBorder="1" applyAlignment="1">
      <alignment/>
    </xf>
    <xf numFmtId="0" fontId="0" fillId="22" borderId="75" xfId="0" applyFill="1" applyBorder="1" applyAlignment="1">
      <alignment/>
    </xf>
    <xf numFmtId="0" fontId="0" fillId="22" borderId="76" xfId="0" applyFill="1" applyBorder="1" applyAlignment="1">
      <alignment/>
    </xf>
    <xf numFmtId="0" fontId="0" fillId="22" borderId="81" xfId="0" applyFill="1" applyBorder="1" applyAlignment="1">
      <alignment/>
    </xf>
    <xf numFmtId="0" fontId="0" fillId="22" borderId="17" xfId="0" applyFill="1" applyBorder="1" applyAlignment="1">
      <alignment/>
    </xf>
    <xf numFmtId="0" fontId="1" fillId="22" borderId="17" xfId="0" applyFont="1" applyFill="1" applyBorder="1" applyAlignment="1">
      <alignment horizontal="center"/>
    </xf>
    <xf numFmtId="0" fontId="1" fillId="22" borderId="17" xfId="0" applyFont="1" applyFill="1" applyBorder="1" applyAlignment="1">
      <alignment horizontal="right"/>
    </xf>
    <xf numFmtId="0" fontId="5" fillId="22" borderId="23" xfId="0" applyFont="1" applyFill="1" applyBorder="1" applyAlignment="1" applyProtection="1">
      <alignment horizontal="left"/>
      <protection locked="0"/>
    </xf>
    <xf numFmtId="0" fontId="5" fillId="22" borderId="16" xfId="0" applyFont="1" applyFill="1" applyBorder="1" applyAlignment="1">
      <alignment vertical="top"/>
    </xf>
    <xf numFmtId="0" fontId="0" fillId="22" borderId="28" xfId="0" applyFont="1" applyFill="1" applyBorder="1" applyAlignment="1">
      <alignment horizontal="center"/>
    </xf>
    <xf numFmtId="0" fontId="5" fillId="22" borderId="16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7" fillId="22" borderId="24" xfId="0" applyFont="1" applyFill="1" applyBorder="1" applyAlignment="1">
      <alignment/>
    </xf>
    <xf numFmtId="0" fontId="3" fillId="22" borderId="32" xfId="0" applyFont="1" applyFill="1" applyBorder="1" applyAlignment="1" applyProtection="1">
      <alignment horizontal="left"/>
      <protection locked="0"/>
    </xf>
    <xf numFmtId="0" fontId="9" fillId="22" borderId="24" xfId="0" applyFont="1" applyFill="1" applyBorder="1" applyAlignment="1" applyProtection="1">
      <alignment horizontal="left"/>
      <protection locked="0"/>
    </xf>
    <xf numFmtId="0" fontId="3" fillId="22" borderId="23" xfId="0" applyFont="1" applyFill="1" applyBorder="1" applyAlignment="1" applyProtection="1">
      <alignment horizontal="left"/>
      <protection locked="0"/>
    </xf>
    <xf numFmtId="2" fontId="3" fillId="22" borderId="16" xfId="0" applyNumberFormat="1" applyFont="1" applyFill="1" applyBorder="1" applyAlignment="1" applyProtection="1">
      <alignment/>
      <protection locked="0"/>
    </xf>
    <xf numFmtId="2" fontId="3" fillId="22" borderId="19" xfId="0" applyNumberFormat="1" applyFont="1" applyFill="1" applyBorder="1" applyAlignment="1" applyProtection="1">
      <alignment/>
      <protection locked="0"/>
    </xf>
    <xf numFmtId="0" fontId="5" fillId="22" borderId="17" xfId="0" applyFont="1" applyFill="1" applyBorder="1" applyAlignment="1" applyProtection="1">
      <alignment/>
      <protection locked="0"/>
    </xf>
    <xf numFmtId="0" fontId="27" fillId="22" borderId="17" xfId="0" applyFont="1" applyFill="1" applyBorder="1" applyAlignment="1">
      <alignment vertical="top"/>
    </xf>
    <xf numFmtId="0" fontId="8" fillId="0" borderId="37" xfId="0" applyFont="1" applyBorder="1" applyAlignment="1" applyProtection="1">
      <alignment horizontal="center"/>
      <protection/>
    </xf>
    <xf numFmtId="0" fontId="5" fillId="22" borderId="41" xfId="0" applyFont="1" applyFill="1" applyBorder="1" applyAlignment="1" applyProtection="1">
      <alignment/>
      <protection locked="0"/>
    </xf>
    <xf numFmtId="0" fontId="5" fillId="22" borderId="24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22" borderId="51" xfId="0" applyFont="1" applyFill="1" applyBorder="1" applyAlignment="1">
      <alignment horizontal="center" vertical="top"/>
    </xf>
    <xf numFmtId="0" fontId="3" fillId="22" borderId="82" xfId="0" applyFont="1" applyFill="1" applyBorder="1" applyAlignment="1">
      <alignment horizontal="center" vertical="top"/>
    </xf>
    <xf numFmtId="0" fontId="3" fillId="22" borderId="83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7FA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S37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6.140625" style="186" bestFit="1" customWidth="1"/>
    <col min="2" max="2" width="17.57421875" style="186" hidden="1" customWidth="1"/>
    <col min="3" max="3" width="8.8515625" style="229" bestFit="1" customWidth="1"/>
    <col min="4" max="4" width="11.140625" style="186" customWidth="1"/>
    <col min="5" max="5" width="8.140625" style="186" customWidth="1"/>
    <col min="6" max="6" width="8.00390625" style="186" hidden="1" customWidth="1"/>
    <col min="7" max="8" width="4.421875" style="186" bestFit="1" customWidth="1"/>
    <col min="9" max="9" width="4.140625" style="186" bestFit="1" customWidth="1"/>
    <col min="10" max="10" width="4.7109375" style="186" bestFit="1" customWidth="1"/>
    <col min="11" max="11" width="4.28125" style="186" bestFit="1" customWidth="1"/>
    <col min="12" max="12" width="3.7109375" style="186" bestFit="1" customWidth="1"/>
    <col min="13" max="14" width="4.57421875" style="186" bestFit="1" customWidth="1"/>
    <col min="15" max="16" width="4.00390625" style="186" bestFit="1" customWidth="1"/>
    <col min="17" max="18" width="9.140625" style="186" customWidth="1"/>
    <col min="19" max="19" width="9.28125" style="186" customWidth="1"/>
    <col min="20" max="20" width="5.140625" style="186" customWidth="1"/>
    <col min="21" max="27" width="4.00390625" style="186" bestFit="1" customWidth="1"/>
    <col min="28" max="16384" width="9.140625" style="186" customWidth="1"/>
  </cols>
  <sheetData>
    <row r="1" spans="1:8" ht="12.75" customHeight="1">
      <c r="A1" s="404" t="s">
        <v>64</v>
      </c>
      <c r="B1" s="404"/>
      <c r="C1" s="404"/>
      <c r="D1" s="404"/>
      <c r="E1" s="404"/>
      <c r="F1" s="404"/>
      <c r="G1" s="404"/>
      <c r="H1" s="404"/>
    </row>
    <row r="2" spans="3:6" ht="13.5" thickBot="1">
      <c r="C2" s="186"/>
      <c r="F2" s="186" t="s">
        <v>38</v>
      </c>
    </row>
    <row r="3" spans="1:18" ht="13.5" thickBot="1">
      <c r="A3" s="187" t="s">
        <v>19</v>
      </c>
      <c r="B3" s="188" t="s">
        <v>25</v>
      </c>
      <c r="C3" s="189" t="s">
        <v>21</v>
      </c>
      <c r="D3" s="190" t="s">
        <v>11</v>
      </c>
      <c r="E3" s="191" t="s">
        <v>35</v>
      </c>
      <c r="F3" s="192" t="s">
        <v>18</v>
      </c>
      <c r="G3" s="193" t="s">
        <v>26</v>
      </c>
      <c r="H3" s="194" t="s">
        <v>27</v>
      </c>
      <c r="I3" s="194" t="s">
        <v>28</v>
      </c>
      <c r="J3" s="194" t="s">
        <v>29</v>
      </c>
      <c r="K3" s="194" t="s">
        <v>30</v>
      </c>
      <c r="L3" s="194" t="s">
        <v>31</v>
      </c>
      <c r="M3" s="194" t="s">
        <v>32</v>
      </c>
      <c r="N3" s="194" t="s">
        <v>33</v>
      </c>
      <c r="O3" s="194" t="s">
        <v>34</v>
      </c>
      <c r="Q3" s="392"/>
      <c r="R3" s="195"/>
    </row>
    <row r="4" spans="1:15" ht="12.75">
      <c r="A4" s="196">
        <v>1</v>
      </c>
      <c r="B4" s="197" t="str">
        <f aca="true" t="shared" si="0" ref="B4:B23">C4&amp;" "&amp;D4</f>
        <v>Gary Andrews</v>
      </c>
      <c r="C4" s="276" t="s">
        <v>14</v>
      </c>
      <c r="D4" s="387" t="s">
        <v>15</v>
      </c>
      <c r="E4" s="361">
        <f aca="true" t="shared" si="1" ref="E4:E23">SUM(G4:O4)</f>
        <v>1500</v>
      </c>
      <c r="F4" s="198"/>
      <c r="G4" s="368">
        <f aca="true" t="shared" si="2" ref="G4:G23">IF(ISNA(VLOOKUP($B4,Feb,26,FALSE)),0,VLOOKUP($B4,Feb,26,FALSE))</f>
        <v>0</v>
      </c>
      <c r="H4" s="295">
        <f aca="true" t="shared" si="3" ref="H4:H23">IF(ISNA(VLOOKUP($B4,Mar,26,FALSE)),0,VLOOKUP($B4,Mar,26,FALSE))</f>
        <v>0</v>
      </c>
      <c r="I4" s="295">
        <f aca="true" t="shared" si="4" ref="I4:I23">IF(ISNA(VLOOKUP($B4,Apr,26,FALSE)),0,VLOOKUP($B4,Apr,26,FALSE))</f>
        <v>0</v>
      </c>
      <c r="J4" s="295">
        <f aca="true" t="shared" si="5" ref="J4:J23">IF(ISNA(VLOOKUP($B4,May,26,FALSE)),0,VLOOKUP($B4,May,26,FALSE))</f>
        <v>0</v>
      </c>
      <c r="K4" s="295">
        <f aca="true" t="shared" si="6" ref="K4:K23">IF(ISNA(VLOOKUP($B4,Jun,26,FALSE)),0,VLOOKUP($B4,Jun,26,FALSE))</f>
        <v>300</v>
      </c>
      <c r="L4" s="295">
        <f aca="true" t="shared" si="7" ref="L4:L23">IF(ISNA(VLOOKUP($B4,Jul,26,FALSE)),0,VLOOKUP($B4,Jul,26,FALSE))</f>
        <v>300</v>
      </c>
      <c r="M4" s="295">
        <f aca="true" t="shared" si="8" ref="M4:M23">IF(ISNA(VLOOKUP($B4,Aug,26,FALSE)),0,VLOOKUP($B4,Aug,26,FALSE))</f>
        <v>300</v>
      </c>
      <c r="N4" s="295">
        <f aca="true" t="shared" si="9" ref="N4:N23">IF(ISNA(VLOOKUP($B4,Sep,26,FALSE)),0,VLOOKUP($B4,Sep,26,FALSE))</f>
        <v>300</v>
      </c>
      <c r="O4" s="366">
        <f aca="true" t="shared" si="10" ref="O4:O23">IF(ISNA(VLOOKUP($B4,Oct,26,FALSE)),0,VLOOKUP($B4,Oct,26,FALSE))</f>
        <v>300</v>
      </c>
    </row>
    <row r="5" spans="1:17" ht="12.75">
      <c r="A5" s="208">
        <v>2</v>
      </c>
      <c r="B5" s="200" t="str">
        <f t="shared" si="0"/>
        <v>Bill Pettigrew</v>
      </c>
      <c r="C5" s="274" t="s">
        <v>53</v>
      </c>
      <c r="D5" s="155" t="s">
        <v>54</v>
      </c>
      <c r="E5" s="362">
        <f t="shared" si="1"/>
        <v>1500</v>
      </c>
      <c r="F5" s="202"/>
      <c r="G5" s="203">
        <f t="shared" si="2"/>
        <v>0</v>
      </c>
      <c r="H5" s="207">
        <f t="shared" si="3"/>
        <v>0</v>
      </c>
      <c r="I5" s="204">
        <f t="shared" si="4"/>
        <v>0</v>
      </c>
      <c r="J5" s="204">
        <f t="shared" si="5"/>
        <v>0</v>
      </c>
      <c r="K5" s="204">
        <f t="shared" si="6"/>
        <v>300</v>
      </c>
      <c r="L5" s="204">
        <f t="shared" si="7"/>
        <v>300</v>
      </c>
      <c r="M5" s="204">
        <f t="shared" si="8"/>
        <v>300</v>
      </c>
      <c r="N5" s="204">
        <f t="shared" si="9"/>
        <v>300</v>
      </c>
      <c r="O5" s="205">
        <f t="shared" si="10"/>
        <v>300</v>
      </c>
      <c r="Q5" s="232"/>
    </row>
    <row r="6" spans="1:18" ht="12.75">
      <c r="A6" s="199" t="s">
        <v>43</v>
      </c>
      <c r="B6" s="200" t="str">
        <f t="shared" si="0"/>
        <v>Rob Watson</v>
      </c>
      <c r="C6" s="274" t="s">
        <v>16</v>
      </c>
      <c r="D6" s="333" t="s">
        <v>17</v>
      </c>
      <c r="E6" s="362">
        <f t="shared" si="1"/>
        <v>1500</v>
      </c>
      <c r="F6" s="202"/>
      <c r="G6" s="203">
        <f t="shared" si="2"/>
        <v>0</v>
      </c>
      <c r="H6" s="207">
        <f t="shared" si="3"/>
        <v>0</v>
      </c>
      <c r="I6" s="365">
        <f t="shared" si="4"/>
        <v>0</v>
      </c>
      <c r="J6" s="204">
        <f t="shared" si="5"/>
        <v>0</v>
      </c>
      <c r="K6" s="204">
        <f t="shared" si="6"/>
        <v>300</v>
      </c>
      <c r="L6" s="204">
        <f t="shared" si="7"/>
        <v>300</v>
      </c>
      <c r="M6" s="204">
        <f t="shared" si="8"/>
        <v>300</v>
      </c>
      <c r="N6" s="204">
        <f t="shared" si="9"/>
        <v>300</v>
      </c>
      <c r="O6" s="205">
        <f t="shared" si="10"/>
        <v>300</v>
      </c>
      <c r="Q6" s="392"/>
      <c r="R6" s="206"/>
    </row>
    <row r="7" spans="1:15" ht="12.75">
      <c r="A7" s="199" t="s">
        <v>44</v>
      </c>
      <c r="B7" s="200" t="str">
        <f t="shared" si="0"/>
        <v>Margaret Pettigrew</v>
      </c>
      <c r="C7" s="274" t="s">
        <v>55</v>
      </c>
      <c r="D7" s="333" t="s">
        <v>54</v>
      </c>
      <c r="E7" s="362">
        <f t="shared" si="1"/>
        <v>1500</v>
      </c>
      <c r="F7" s="202"/>
      <c r="G7" s="203">
        <f t="shared" si="2"/>
        <v>0</v>
      </c>
      <c r="H7" s="207">
        <f t="shared" si="3"/>
        <v>0</v>
      </c>
      <c r="I7" s="204">
        <f t="shared" si="4"/>
        <v>0</v>
      </c>
      <c r="J7" s="204">
        <f t="shared" si="5"/>
        <v>0</v>
      </c>
      <c r="K7" s="204">
        <f t="shared" si="6"/>
        <v>300</v>
      </c>
      <c r="L7" s="204">
        <f t="shared" si="7"/>
        <v>300</v>
      </c>
      <c r="M7" s="204">
        <f t="shared" si="8"/>
        <v>300</v>
      </c>
      <c r="N7" s="204">
        <f t="shared" si="9"/>
        <v>300</v>
      </c>
      <c r="O7" s="205">
        <f t="shared" si="10"/>
        <v>300</v>
      </c>
    </row>
    <row r="8" spans="1:15" ht="12.75">
      <c r="A8" s="208">
        <v>5</v>
      </c>
      <c r="B8" s="200" t="str">
        <f t="shared" si="0"/>
        <v>Ron  Grosser</v>
      </c>
      <c r="C8" s="388" t="s">
        <v>60</v>
      </c>
      <c r="D8" s="402" t="s">
        <v>61</v>
      </c>
      <c r="E8" s="362">
        <f t="shared" si="1"/>
        <v>1500</v>
      </c>
      <c r="F8" s="202"/>
      <c r="G8" s="203">
        <f t="shared" si="2"/>
        <v>0</v>
      </c>
      <c r="H8" s="204">
        <f t="shared" si="3"/>
        <v>0</v>
      </c>
      <c r="I8" s="204">
        <f t="shared" si="4"/>
        <v>0</v>
      </c>
      <c r="J8" s="204">
        <f t="shared" si="5"/>
        <v>0</v>
      </c>
      <c r="K8" s="204">
        <f t="shared" si="6"/>
        <v>300</v>
      </c>
      <c r="L8" s="204">
        <f t="shared" si="7"/>
        <v>300</v>
      </c>
      <c r="M8" s="204">
        <f t="shared" si="8"/>
        <v>300</v>
      </c>
      <c r="N8" s="204">
        <f t="shared" si="9"/>
        <v>300</v>
      </c>
      <c r="O8" s="205">
        <f t="shared" si="10"/>
        <v>300</v>
      </c>
    </row>
    <row r="9" spans="1:15" ht="12.75">
      <c r="A9" s="199" t="s">
        <v>45</v>
      </c>
      <c r="B9" s="200" t="str">
        <f t="shared" si="0"/>
        <v>Russell wiltshire</v>
      </c>
      <c r="C9" s="274" t="s">
        <v>66</v>
      </c>
      <c r="D9" s="333" t="s">
        <v>65</v>
      </c>
      <c r="E9" s="362">
        <f t="shared" si="1"/>
        <v>1500</v>
      </c>
      <c r="F9" s="202"/>
      <c r="G9" s="203">
        <f t="shared" si="2"/>
        <v>0</v>
      </c>
      <c r="H9" s="204">
        <f t="shared" si="3"/>
        <v>0</v>
      </c>
      <c r="I9" s="204">
        <f t="shared" si="4"/>
        <v>0</v>
      </c>
      <c r="J9" s="204">
        <f t="shared" si="5"/>
        <v>0</v>
      </c>
      <c r="K9" s="204">
        <f t="shared" si="6"/>
        <v>300</v>
      </c>
      <c r="L9" s="204">
        <f t="shared" si="7"/>
        <v>300</v>
      </c>
      <c r="M9" s="204">
        <f t="shared" si="8"/>
        <v>300</v>
      </c>
      <c r="N9" s="204">
        <f t="shared" si="9"/>
        <v>300</v>
      </c>
      <c r="O9" s="205">
        <f t="shared" si="10"/>
        <v>300</v>
      </c>
    </row>
    <row r="10" spans="1:17" ht="12.75">
      <c r="A10" s="208">
        <v>7</v>
      </c>
      <c r="B10" s="200" t="str">
        <f t="shared" si="0"/>
        <v>Rod Carrick</v>
      </c>
      <c r="C10" s="274" t="s">
        <v>67</v>
      </c>
      <c r="D10" s="136" t="s">
        <v>68</v>
      </c>
      <c r="E10" s="362">
        <f t="shared" si="1"/>
        <v>1500</v>
      </c>
      <c r="F10" s="202"/>
      <c r="G10" s="203">
        <f t="shared" si="2"/>
        <v>0</v>
      </c>
      <c r="H10" s="207">
        <f t="shared" si="3"/>
        <v>0</v>
      </c>
      <c r="I10" s="204">
        <f t="shared" si="4"/>
        <v>0</v>
      </c>
      <c r="J10" s="204">
        <f t="shared" si="5"/>
        <v>0</v>
      </c>
      <c r="K10" s="204">
        <f t="shared" si="6"/>
        <v>300</v>
      </c>
      <c r="L10" s="204">
        <f t="shared" si="7"/>
        <v>300</v>
      </c>
      <c r="M10" s="204">
        <f t="shared" si="8"/>
        <v>300</v>
      </c>
      <c r="N10" s="204">
        <f t="shared" si="9"/>
        <v>300</v>
      </c>
      <c r="O10" s="205">
        <f t="shared" si="10"/>
        <v>300</v>
      </c>
      <c r="Q10" s="206"/>
    </row>
    <row r="11" spans="1:15" ht="12.75">
      <c r="A11" s="208">
        <v>8</v>
      </c>
      <c r="B11" s="200" t="str">
        <f>C11&amp;" "&amp;D11</f>
        <v>Peter Henderson</v>
      </c>
      <c r="C11" s="399" t="s">
        <v>39</v>
      </c>
      <c r="D11" s="399" t="s">
        <v>57</v>
      </c>
      <c r="E11" s="362">
        <f t="shared" si="1"/>
        <v>1499</v>
      </c>
      <c r="F11" s="202"/>
      <c r="G11" s="203">
        <f t="shared" si="2"/>
        <v>0</v>
      </c>
      <c r="H11" s="207">
        <f t="shared" si="3"/>
        <v>0</v>
      </c>
      <c r="I11" s="204">
        <f t="shared" si="4"/>
        <v>0</v>
      </c>
      <c r="J11" s="204">
        <f t="shared" si="5"/>
        <v>0</v>
      </c>
      <c r="K11" s="204">
        <f t="shared" si="6"/>
        <v>299</v>
      </c>
      <c r="L11" s="204">
        <f t="shared" si="7"/>
        <v>300</v>
      </c>
      <c r="M11" s="204">
        <f t="shared" si="8"/>
        <v>300</v>
      </c>
      <c r="N11" s="204">
        <f t="shared" si="9"/>
        <v>300</v>
      </c>
      <c r="O11" s="205">
        <f t="shared" si="10"/>
        <v>300</v>
      </c>
    </row>
    <row r="12" spans="1:15" ht="12.75">
      <c r="A12" s="208">
        <v>9</v>
      </c>
      <c r="B12" s="200" t="str">
        <f t="shared" si="0"/>
        <v>David Lucas</v>
      </c>
      <c r="C12" s="274" t="s">
        <v>13</v>
      </c>
      <c r="D12" s="155" t="s">
        <v>56</v>
      </c>
      <c r="E12" s="362">
        <f t="shared" si="1"/>
        <v>1469</v>
      </c>
      <c r="F12" s="202"/>
      <c r="G12" s="203">
        <f t="shared" si="2"/>
        <v>0</v>
      </c>
      <c r="H12" s="207">
        <f t="shared" si="3"/>
        <v>0</v>
      </c>
      <c r="I12" s="204">
        <f t="shared" si="4"/>
        <v>0</v>
      </c>
      <c r="J12" s="204">
        <f t="shared" si="5"/>
        <v>0</v>
      </c>
      <c r="K12" s="204">
        <f t="shared" si="6"/>
        <v>300</v>
      </c>
      <c r="L12" s="204">
        <f t="shared" si="7"/>
        <v>269</v>
      </c>
      <c r="M12" s="204">
        <f t="shared" si="8"/>
        <v>300</v>
      </c>
      <c r="N12" s="204">
        <f t="shared" si="9"/>
        <v>300</v>
      </c>
      <c r="O12" s="205">
        <f t="shared" si="10"/>
        <v>300</v>
      </c>
    </row>
    <row r="13" spans="1:19" ht="12.75">
      <c r="A13" s="208">
        <v>10</v>
      </c>
      <c r="B13" s="200" t="str">
        <f t="shared" si="0"/>
        <v>Chris wilson</v>
      </c>
      <c r="C13" s="274" t="s">
        <v>58</v>
      </c>
      <c r="D13" s="333" t="s">
        <v>59</v>
      </c>
      <c r="E13" s="362">
        <f t="shared" si="1"/>
        <v>1453</v>
      </c>
      <c r="F13" s="202"/>
      <c r="G13" s="203">
        <f t="shared" si="2"/>
        <v>0</v>
      </c>
      <c r="H13" s="207">
        <f t="shared" si="3"/>
        <v>0</v>
      </c>
      <c r="I13" s="204">
        <f t="shared" si="4"/>
        <v>0</v>
      </c>
      <c r="J13" s="204">
        <f t="shared" si="5"/>
        <v>0</v>
      </c>
      <c r="K13" s="204">
        <f t="shared" si="6"/>
        <v>300</v>
      </c>
      <c r="L13" s="204">
        <f t="shared" si="7"/>
        <v>300</v>
      </c>
      <c r="M13" s="204">
        <f t="shared" si="8"/>
        <v>293</v>
      </c>
      <c r="N13" s="204">
        <f t="shared" si="9"/>
        <v>300</v>
      </c>
      <c r="O13" s="205">
        <f t="shared" si="10"/>
        <v>260</v>
      </c>
      <c r="S13" s="302"/>
    </row>
    <row r="14" spans="1:19" ht="12.75">
      <c r="A14" s="208">
        <v>11</v>
      </c>
      <c r="B14" s="200" t="str">
        <f>C14&amp;" "&amp;D14</f>
        <v>Peter Pine</v>
      </c>
      <c r="C14" s="274" t="s">
        <v>39</v>
      </c>
      <c r="D14" s="155" t="s">
        <v>40</v>
      </c>
      <c r="E14" s="362">
        <f t="shared" si="1"/>
        <v>1426</v>
      </c>
      <c r="F14" s="202"/>
      <c r="G14" s="203">
        <f t="shared" si="2"/>
        <v>0</v>
      </c>
      <c r="H14" s="207">
        <f t="shared" si="3"/>
        <v>0</v>
      </c>
      <c r="I14" s="204">
        <f t="shared" si="4"/>
        <v>0</v>
      </c>
      <c r="J14" s="204">
        <f t="shared" si="5"/>
        <v>0</v>
      </c>
      <c r="K14" s="204">
        <f t="shared" si="6"/>
        <v>256</v>
      </c>
      <c r="L14" s="204">
        <f t="shared" si="7"/>
        <v>270</v>
      </c>
      <c r="M14" s="204">
        <f t="shared" si="8"/>
        <v>300</v>
      </c>
      <c r="N14" s="204">
        <f t="shared" si="9"/>
        <v>300</v>
      </c>
      <c r="O14" s="205">
        <f t="shared" si="10"/>
        <v>300</v>
      </c>
      <c r="S14" s="302"/>
    </row>
    <row r="15" spans="1:15" ht="12.75">
      <c r="A15" s="209">
        <v>12</v>
      </c>
      <c r="B15" s="200" t="str">
        <f t="shared" si="0"/>
        <v>Ken Hopgood</v>
      </c>
      <c r="C15" s="274" t="s">
        <v>62</v>
      </c>
      <c r="D15" s="155" t="s">
        <v>63</v>
      </c>
      <c r="E15" s="362">
        <f t="shared" si="1"/>
        <v>1403</v>
      </c>
      <c r="F15" s="202"/>
      <c r="G15" s="203">
        <f t="shared" si="2"/>
        <v>0</v>
      </c>
      <c r="H15" s="207">
        <f t="shared" si="3"/>
        <v>0</v>
      </c>
      <c r="I15" s="204">
        <f t="shared" si="4"/>
        <v>0</v>
      </c>
      <c r="J15" s="204">
        <f t="shared" si="5"/>
        <v>0</v>
      </c>
      <c r="K15" s="204">
        <f t="shared" si="6"/>
        <v>300</v>
      </c>
      <c r="L15" s="204">
        <f t="shared" si="7"/>
        <v>300</v>
      </c>
      <c r="M15" s="204">
        <f t="shared" si="8"/>
        <v>203</v>
      </c>
      <c r="N15" s="204">
        <f t="shared" si="9"/>
        <v>300</v>
      </c>
      <c r="O15" s="205">
        <f t="shared" si="10"/>
        <v>300</v>
      </c>
    </row>
    <row r="16" spans="1:15" ht="12.75">
      <c r="A16" s="209">
        <v>13</v>
      </c>
      <c r="B16" s="200" t="str">
        <f t="shared" si="0"/>
        <v>Wrenford Brown</v>
      </c>
      <c r="C16" s="274" t="s">
        <v>69</v>
      </c>
      <c r="D16" s="155" t="s">
        <v>70</v>
      </c>
      <c r="E16" s="390">
        <f t="shared" si="1"/>
        <v>1200</v>
      </c>
      <c r="F16" s="389">
        <f>E15-E16</f>
        <v>203</v>
      </c>
      <c r="G16" s="203">
        <f t="shared" si="2"/>
        <v>0</v>
      </c>
      <c r="H16" s="207">
        <f t="shared" si="3"/>
        <v>0</v>
      </c>
      <c r="I16" s="204">
        <f t="shared" si="4"/>
        <v>0</v>
      </c>
      <c r="J16" s="204">
        <f t="shared" si="5"/>
        <v>0</v>
      </c>
      <c r="K16" s="204">
        <f t="shared" si="6"/>
        <v>0</v>
      </c>
      <c r="L16" s="204">
        <f t="shared" si="7"/>
        <v>300</v>
      </c>
      <c r="M16" s="204">
        <f t="shared" si="8"/>
        <v>300</v>
      </c>
      <c r="N16" s="204">
        <f t="shared" si="9"/>
        <v>300</v>
      </c>
      <c r="O16" s="205">
        <f t="shared" si="10"/>
        <v>300</v>
      </c>
    </row>
    <row r="17" spans="1:15" ht="12.75">
      <c r="A17" s="209">
        <v>14</v>
      </c>
      <c r="B17" s="200" t="str">
        <f t="shared" si="0"/>
        <v>Vernon Rodrigues</v>
      </c>
      <c r="C17" s="274" t="s">
        <v>41</v>
      </c>
      <c r="D17" s="136" t="s">
        <v>47</v>
      </c>
      <c r="E17" s="362">
        <f t="shared" si="1"/>
        <v>900</v>
      </c>
      <c r="F17" s="202"/>
      <c r="G17" s="203">
        <f t="shared" si="2"/>
        <v>0</v>
      </c>
      <c r="H17" s="207">
        <f t="shared" si="3"/>
        <v>0</v>
      </c>
      <c r="I17" s="204">
        <f t="shared" si="4"/>
        <v>0</v>
      </c>
      <c r="J17" s="204">
        <f t="shared" si="5"/>
        <v>0</v>
      </c>
      <c r="K17" s="204">
        <f t="shared" si="6"/>
        <v>300</v>
      </c>
      <c r="L17" s="204">
        <f t="shared" si="7"/>
        <v>300</v>
      </c>
      <c r="M17" s="204">
        <f t="shared" si="8"/>
        <v>0</v>
      </c>
      <c r="N17" s="204">
        <f t="shared" si="9"/>
        <v>0</v>
      </c>
      <c r="O17" s="205">
        <f t="shared" si="10"/>
        <v>300</v>
      </c>
    </row>
    <row r="18" spans="1:15" ht="12.75">
      <c r="A18" s="209">
        <v>15</v>
      </c>
      <c r="B18" s="200" t="str">
        <f t="shared" si="0"/>
        <v>Grant Rivett</v>
      </c>
      <c r="C18" s="274" t="s">
        <v>51</v>
      </c>
      <c r="D18" s="403" t="s">
        <v>75</v>
      </c>
      <c r="E18" s="362">
        <f t="shared" si="1"/>
        <v>600</v>
      </c>
      <c r="F18" s="202">
        <f>E17-E18</f>
        <v>300</v>
      </c>
      <c r="G18" s="203">
        <f t="shared" si="2"/>
        <v>0</v>
      </c>
      <c r="H18" s="207">
        <f t="shared" si="3"/>
        <v>0</v>
      </c>
      <c r="I18" s="204">
        <f t="shared" si="4"/>
        <v>0</v>
      </c>
      <c r="J18" s="204">
        <f t="shared" si="5"/>
        <v>0</v>
      </c>
      <c r="K18" s="204">
        <f t="shared" si="6"/>
        <v>0</v>
      </c>
      <c r="L18" s="204">
        <f t="shared" si="7"/>
        <v>0</v>
      </c>
      <c r="M18" s="204">
        <f t="shared" si="8"/>
        <v>0</v>
      </c>
      <c r="N18" s="204">
        <f t="shared" si="9"/>
        <v>300</v>
      </c>
      <c r="O18" s="205">
        <f t="shared" si="10"/>
        <v>300</v>
      </c>
    </row>
    <row r="19" spans="1:15" ht="12.75">
      <c r="A19" s="209">
        <v>16</v>
      </c>
      <c r="B19" s="200" t="str">
        <f t="shared" si="0"/>
        <v>Patrick Chu</v>
      </c>
      <c r="C19" s="388" t="s">
        <v>74</v>
      </c>
      <c r="D19" s="155" t="s">
        <v>73</v>
      </c>
      <c r="E19" s="362">
        <f t="shared" si="1"/>
        <v>600</v>
      </c>
      <c r="F19" s="202">
        <f>E18-E19</f>
        <v>0</v>
      </c>
      <c r="G19" s="203">
        <f t="shared" si="2"/>
        <v>0</v>
      </c>
      <c r="H19" s="207">
        <f t="shared" si="3"/>
        <v>0</v>
      </c>
      <c r="I19" s="204">
        <f t="shared" si="4"/>
        <v>0</v>
      </c>
      <c r="J19" s="204">
        <f t="shared" si="5"/>
        <v>0</v>
      </c>
      <c r="K19" s="204">
        <f t="shared" si="6"/>
        <v>0</v>
      </c>
      <c r="L19" s="204">
        <f t="shared" si="7"/>
        <v>0</v>
      </c>
      <c r="M19" s="204">
        <f t="shared" si="8"/>
        <v>0</v>
      </c>
      <c r="N19" s="204">
        <f t="shared" si="9"/>
        <v>300</v>
      </c>
      <c r="O19" s="205">
        <f t="shared" si="10"/>
        <v>300</v>
      </c>
    </row>
    <row r="20" spans="1:15" ht="12.75">
      <c r="A20" s="209">
        <v>17</v>
      </c>
      <c r="B20" s="200" t="str">
        <f t="shared" si="0"/>
        <v>Alan Frost</v>
      </c>
      <c r="C20" s="388" t="s">
        <v>71</v>
      </c>
      <c r="D20" s="136" t="s">
        <v>72</v>
      </c>
      <c r="E20" s="362">
        <f t="shared" si="1"/>
        <v>519</v>
      </c>
      <c r="F20" s="202">
        <f>E19-E20</f>
        <v>81</v>
      </c>
      <c r="G20" s="203">
        <f t="shared" si="2"/>
        <v>0</v>
      </c>
      <c r="H20" s="207">
        <f t="shared" si="3"/>
        <v>0</v>
      </c>
      <c r="I20" s="204">
        <f t="shared" si="4"/>
        <v>0</v>
      </c>
      <c r="J20" s="204">
        <f t="shared" si="5"/>
        <v>0</v>
      </c>
      <c r="K20" s="204">
        <f t="shared" si="6"/>
        <v>0</v>
      </c>
      <c r="L20" s="204">
        <f t="shared" si="7"/>
        <v>253.99999999999997</v>
      </c>
      <c r="M20" s="204">
        <f t="shared" si="8"/>
        <v>265</v>
      </c>
      <c r="N20" s="204">
        <f t="shared" si="9"/>
        <v>0</v>
      </c>
      <c r="O20" s="205">
        <f t="shared" si="10"/>
        <v>0</v>
      </c>
    </row>
    <row r="21" spans="1:15" ht="12.75">
      <c r="A21" s="209">
        <v>18</v>
      </c>
      <c r="B21" s="200" t="str">
        <f t="shared" si="0"/>
        <v>Wayne Wood</v>
      </c>
      <c r="C21" s="274" t="s">
        <v>76</v>
      </c>
      <c r="D21" s="136" t="s">
        <v>77</v>
      </c>
      <c r="E21" s="362">
        <f t="shared" si="1"/>
        <v>300</v>
      </c>
      <c r="F21" s="202">
        <f>E20-E21</f>
        <v>219</v>
      </c>
      <c r="G21" s="203">
        <f t="shared" si="2"/>
        <v>0</v>
      </c>
      <c r="H21" s="207">
        <f t="shared" si="3"/>
        <v>0</v>
      </c>
      <c r="I21" s="204">
        <f t="shared" si="4"/>
        <v>0</v>
      </c>
      <c r="J21" s="204">
        <f t="shared" si="5"/>
        <v>0</v>
      </c>
      <c r="K21" s="204">
        <f t="shared" si="6"/>
        <v>0</v>
      </c>
      <c r="L21" s="204">
        <f t="shared" si="7"/>
        <v>0</v>
      </c>
      <c r="M21" s="204">
        <f t="shared" si="8"/>
        <v>0</v>
      </c>
      <c r="N21" s="204">
        <f t="shared" si="9"/>
        <v>0</v>
      </c>
      <c r="O21" s="205">
        <f t="shared" si="10"/>
        <v>300</v>
      </c>
    </row>
    <row r="22" spans="1:15" ht="12.75">
      <c r="A22" s="209">
        <v>19</v>
      </c>
      <c r="B22" s="200" t="str">
        <f t="shared" si="0"/>
        <v>Andrew Green</v>
      </c>
      <c r="C22" s="388" t="s">
        <v>78</v>
      </c>
      <c r="D22" s="136" t="s">
        <v>79</v>
      </c>
      <c r="E22" s="362">
        <f t="shared" si="1"/>
        <v>300</v>
      </c>
      <c r="F22" s="202">
        <f>E21-E22</f>
        <v>0</v>
      </c>
      <c r="G22" s="203">
        <f t="shared" si="2"/>
        <v>0</v>
      </c>
      <c r="H22" s="207">
        <f t="shared" si="3"/>
        <v>0</v>
      </c>
      <c r="I22" s="204">
        <f t="shared" si="4"/>
        <v>0</v>
      </c>
      <c r="J22" s="204">
        <f t="shared" si="5"/>
        <v>0</v>
      </c>
      <c r="K22" s="204">
        <f t="shared" si="6"/>
        <v>0</v>
      </c>
      <c r="L22" s="204">
        <f t="shared" si="7"/>
        <v>0</v>
      </c>
      <c r="M22" s="204">
        <f t="shared" si="8"/>
        <v>0</v>
      </c>
      <c r="N22" s="204">
        <f t="shared" si="9"/>
        <v>0</v>
      </c>
      <c r="O22" s="205">
        <f t="shared" si="10"/>
        <v>300</v>
      </c>
    </row>
    <row r="23" spans="1:15" ht="12.75">
      <c r="A23" s="209">
        <v>20</v>
      </c>
      <c r="B23" s="200" t="str">
        <f t="shared" si="0"/>
        <v> </v>
      </c>
      <c r="C23" s="50"/>
      <c r="D23" s="20"/>
      <c r="E23" s="201">
        <f t="shared" si="1"/>
        <v>0</v>
      </c>
      <c r="F23" s="202">
        <f>E21-E23</f>
        <v>300</v>
      </c>
      <c r="G23" s="203">
        <f t="shared" si="2"/>
        <v>0</v>
      </c>
      <c r="H23" s="207">
        <f t="shared" si="3"/>
        <v>0</v>
      </c>
      <c r="I23" s="204">
        <f t="shared" si="4"/>
        <v>0</v>
      </c>
      <c r="J23" s="204">
        <f t="shared" si="5"/>
        <v>0</v>
      </c>
      <c r="K23" s="204">
        <f t="shared" si="6"/>
        <v>0</v>
      </c>
      <c r="L23" s="204">
        <f t="shared" si="7"/>
        <v>0</v>
      </c>
      <c r="M23" s="204">
        <f t="shared" si="8"/>
        <v>0</v>
      </c>
      <c r="N23" s="204">
        <f t="shared" si="9"/>
        <v>0</v>
      </c>
      <c r="O23" s="205">
        <f t="shared" si="10"/>
        <v>0</v>
      </c>
    </row>
    <row r="24" spans="1:15" ht="13.5" thickBot="1">
      <c r="A24" s="209"/>
      <c r="B24" s="210"/>
      <c r="C24" s="211"/>
      <c r="D24" s="212"/>
      <c r="E24" s="213"/>
      <c r="F24" s="214"/>
      <c r="G24" s="215"/>
      <c r="H24" s="216"/>
      <c r="I24" s="216"/>
      <c r="J24" s="216"/>
      <c r="K24" s="216"/>
      <c r="L24" s="216"/>
      <c r="M24" s="216"/>
      <c r="N24" s="216"/>
      <c r="O24" s="217"/>
    </row>
    <row r="25" spans="1:15" ht="12.75">
      <c r="A25" s="209"/>
      <c r="B25" s="218"/>
      <c r="C25" s="407" t="s">
        <v>36</v>
      </c>
      <c r="D25" s="408"/>
      <c r="E25" s="409"/>
      <c r="F25" s="219"/>
      <c r="G25" s="220">
        <f>COUNTIF(G4:G23,"&gt;0")</f>
        <v>0</v>
      </c>
      <c r="H25" s="207">
        <f aca="true" t="shared" si="11" ref="H25:O25">COUNTIF(H4:H23,"&gt;0")</f>
        <v>0</v>
      </c>
      <c r="I25" s="207">
        <f t="shared" si="11"/>
        <v>0</v>
      </c>
      <c r="J25" s="207">
        <f t="shared" si="11"/>
        <v>0</v>
      </c>
      <c r="K25" s="207">
        <f t="shared" si="11"/>
        <v>13</v>
      </c>
      <c r="L25" s="207">
        <f t="shared" si="11"/>
        <v>15</v>
      </c>
      <c r="M25" s="207">
        <f t="shared" si="11"/>
        <v>14</v>
      </c>
      <c r="N25" s="207">
        <f t="shared" si="11"/>
        <v>15</v>
      </c>
      <c r="O25" s="221">
        <f t="shared" si="11"/>
        <v>18</v>
      </c>
    </row>
    <row r="26" spans="1:15" ht="13.5" thickBot="1">
      <c r="A26" s="222"/>
      <c r="B26" s="222"/>
      <c r="C26" s="223"/>
      <c r="D26" s="223"/>
      <c r="E26" s="224"/>
      <c r="F26" s="225"/>
      <c r="G26" s="226"/>
      <c r="H26" s="227"/>
      <c r="I26" s="227"/>
      <c r="J26" s="227"/>
      <c r="K26" s="227"/>
      <c r="L26" s="227"/>
      <c r="M26" s="227"/>
      <c r="N26" s="227"/>
      <c r="O26" s="228"/>
    </row>
    <row r="28" spans="1:8" ht="12.75">
      <c r="A28" s="232"/>
      <c r="B28" s="232"/>
      <c r="C28" s="406"/>
      <c r="D28" s="406"/>
      <c r="E28" s="406"/>
      <c r="F28" s="230"/>
      <c r="G28" s="230"/>
      <c r="H28" s="232"/>
    </row>
    <row r="29" spans="1:8" ht="12.75">
      <c r="A29" s="232"/>
      <c r="B29" s="232"/>
      <c r="C29" s="231"/>
      <c r="D29" s="231"/>
      <c r="E29" s="406"/>
      <c r="F29" s="231"/>
      <c r="G29" s="231"/>
      <c r="H29" s="232"/>
    </row>
    <row r="30" spans="1:8" ht="12.75">
      <c r="A30" s="232"/>
      <c r="B30" s="232"/>
      <c r="C30" s="232"/>
      <c r="D30" s="232"/>
      <c r="E30" s="232"/>
      <c r="F30" s="232"/>
      <c r="G30" s="232"/>
      <c r="H30" s="232"/>
    </row>
    <row r="31" spans="1:8" ht="12.75">
      <c r="A31" s="232"/>
      <c r="B31" s="232"/>
      <c r="C31" s="232"/>
      <c r="D31" s="232"/>
      <c r="E31" s="232"/>
      <c r="F31" s="232"/>
      <c r="G31" s="232"/>
      <c r="H31" s="232"/>
    </row>
    <row r="32" spans="1:8" ht="12.75">
      <c r="A32" s="232"/>
      <c r="B32" s="232"/>
      <c r="C32" s="232"/>
      <c r="D32" s="232"/>
      <c r="E32" s="232"/>
      <c r="F32" s="232"/>
      <c r="G32" s="232"/>
      <c r="H32" s="232"/>
    </row>
    <row r="33" spans="1:8" ht="12.75">
      <c r="A33" s="232"/>
      <c r="B33" s="232"/>
      <c r="C33" s="232"/>
      <c r="D33" s="232"/>
      <c r="E33" s="232"/>
      <c r="F33" s="232"/>
      <c r="G33" s="232"/>
      <c r="H33" s="232"/>
    </row>
    <row r="34" spans="1:8" ht="12.75">
      <c r="A34" s="232"/>
      <c r="B34" s="232"/>
      <c r="C34" s="232"/>
      <c r="D34" s="232"/>
      <c r="E34" s="232"/>
      <c r="F34" s="232"/>
      <c r="G34" s="232"/>
      <c r="H34" s="232"/>
    </row>
    <row r="35" spans="1:8" ht="12.75">
      <c r="A35" s="232"/>
      <c r="B35" s="232"/>
      <c r="C35" s="232"/>
      <c r="D35" s="232"/>
      <c r="E35" s="232"/>
      <c r="F35" s="232"/>
      <c r="G35" s="232"/>
      <c r="H35" s="232"/>
    </row>
    <row r="36" spans="1:8" ht="12.75">
      <c r="A36" s="232"/>
      <c r="B36" s="232"/>
      <c r="C36" s="391"/>
      <c r="D36" s="232"/>
      <c r="E36" s="232"/>
      <c r="F36" s="232"/>
      <c r="G36" s="232"/>
      <c r="H36" s="232"/>
    </row>
    <row r="37" spans="1:8" ht="12.75">
      <c r="A37" s="232"/>
      <c r="B37" s="232"/>
      <c r="C37" s="405"/>
      <c r="D37" s="405"/>
      <c r="E37" s="405"/>
      <c r="F37" s="232"/>
      <c r="G37" s="410"/>
      <c r="H37" s="410"/>
    </row>
  </sheetData>
  <sheetProtection/>
  <mergeCells count="6">
    <mergeCell ref="A1:H1"/>
    <mergeCell ref="C37:E37"/>
    <mergeCell ref="C28:D28"/>
    <mergeCell ref="E28:E29"/>
    <mergeCell ref="C25:E25"/>
    <mergeCell ref="G37:H3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C35"/>
  <sheetViews>
    <sheetView tabSelected="1" zoomScale="75" zoomScaleNormal="75" zoomScalePageLayoutView="0" workbookViewId="0" topLeftCell="A1">
      <selection activeCell="E35" sqref="E35"/>
    </sheetView>
  </sheetViews>
  <sheetFormatPr defaultColWidth="9.140625" defaultRowHeight="16.5" customHeight="1"/>
  <cols>
    <col min="1" max="1" width="7.140625" style="0" bestFit="1" customWidth="1"/>
    <col min="2" max="2" width="18.00390625" style="0" hidden="1" customWidth="1"/>
    <col min="3" max="3" width="9.28125" style="0" bestFit="1" customWidth="1"/>
    <col min="4" max="4" width="13.00390625" style="0" bestFit="1" customWidth="1"/>
    <col min="5" max="5" width="12.28125" style="0" customWidth="1"/>
    <col min="6" max="6" width="12.7109375" style="0" bestFit="1" customWidth="1"/>
    <col min="7" max="7" width="10.00390625" style="0" bestFit="1" customWidth="1"/>
    <col min="8" max="8" width="7.7109375" style="0" customWidth="1"/>
    <col min="9" max="9" width="5.57421875" style="0" bestFit="1" customWidth="1"/>
    <col min="10" max="10" width="6.28125" style="0" bestFit="1" customWidth="1"/>
    <col min="11" max="11" width="7.140625" style="0" customWidth="1"/>
    <col min="12" max="12" width="10.00390625" style="0" bestFit="1" customWidth="1"/>
    <col min="13" max="13" width="7.7109375" style="0" bestFit="1" customWidth="1"/>
    <col min="14" max="15" width="6.28125" style="0" bestFit="1" customWidth="1"/>
    <col min="16" max="16" width="7.140625" style="0" bestFit="1" customWidth="1"/>
    <col min="17" max="17" width="8.7109375" style="0" bestFit="1" customWidth="1"/>
    <col min="18" max="18" width="7.7109375" style="0" bestFit="1" customWidth="1"/>
    <col min="19" max="20" width="6.28125" style="0" bestFit="1" customWidth="1"/>
    <col min="21" max="21" width="7.140625" style="0" bestFit="1" customWidth="1"/>
    <col min="22" max="22" width="10.00390625" style="0" bestFit="1" customWidth="1"/>
    <col min="23" max="23" width="7.7109375" style="0" bestFit="1" customWidth="1"/>
    <col min="24" max="25" width="6.28125" style="0" bestFit="1" customWidth="1"/>
    <col min="26" max="26" width="7.140625" style="0" bestFit="1" customWidth="1"/>
    <col min="27" max="27" width="8.57421875" style="0" bestFit="1" customWidth="1"/>
    <col min="28" max="29" width="8.28125" style="0" customWidth="1"/>
  </cols>
  <sheetData>
    <row r="1" spans="3:6" ht="16.5" customHeight="1" thickBot="1">
      <c r="C1" s="411" t="str">
        <f>Totals!A1</f>
        <v>AEFA Radian Glider Postal competition 2012</v>
      </c>
      <c r="D1" s="412"/>
      <c r="E1" s="412"/>
      <c r="F1" s="413"/>
    </row>
    <row r="2" spans="3:29" ht="16.5" customHeight="1" thickBot="1">
      <c r="C2" s="414"/>
      <c r="D2" s="415"/>
      <c r="E2" s="415"/>
      <c r="F2" s="416"/>
      <c r="G2" s="40" t="s">
        <v>20</v>
      </c>
      <c r="H2" s="41"/>
      <c r="I2" s="41"/>
      <c r="J2" s="42"/>
      <c r="K2" s="43"/>
      <c r="L2" s="40" t="s">
        <v>0</v>
      </c>
      <c r="M2" s="41"/>
      <c r="N2" s="41"/>
      <c r="O2" s="41"/>
      <c r="P2" s="44"/>
      <c r="Q2" s="40" t="s">
        <v>1</v>
      </c>
      <c r="R2" s="41"/>
      <c r="S2" s="41"/>
      <c r="T2" s="41"/>
      <c r="U2" s="44"/>
      <c r="V2" s="40" t="s">
        <v>2</v>
      </c>
      <c r="W2" s="41"/>
      <c r="X2" s="41"/>
      <c r="Y2" s="41"/>
      <c r="Z2" s="44"/>
      <c r="AA2" s="2"/>
      <c r="AB2" s="27"/>
      <c r="AC2" s="417" t="s">
        <v>37</v>
      </c>
    </row>
    <row r="3" spans="7:29" ht="16.5" customHeight="1" thickBot="1">
      <c r="G3" s="38" t="s">
        <v>3</v>
      </c>
      <c r="H3" s="39" t="s">
        <v>4</v>
      </c>
      <c r="I3" s="39" t="s">
        <v>12</v>
      </c>
      <c r="J3" s="39" t="s">
        <v>7</v>
      </c>
      <c r="K3" s="47" t="s">
        <v>22</v>
      </c>
      <c r="L3" s="38" t="s">
        <v>3</v>
      </c>
      <c r="M3" s="39" t="s">
        <v>4</v>
      </c>
      <c r="N3" s="39" t="s">
        <v>12</v>
      </c>
      <c r="O3" s="39" t="s">
        <v>7</v>
      </c>
      <c r="P3" s="47" t="s">
        <v>22</v>
      </c>
      <c r="Q3" s="38" t="s">
        <v>3</v>
      </c>
      <c r="R3" s="39" t="s">
        <v>4</v>
      </c>
      <c r="S3" s="39" t="s">
        <v>12</v>
      </c>
      <c r="T3" s="39" t="s">
        <v>7</v>
      </c>
      <c r="U3" s="47" t="s">
        <v>22</v>
      </c>
      <c r="V3" s="38" t="s">
        <v>3</v>
      </c>
      <c r="W3" s="39" t="s">
        <v>4</v>
      </c>
      <c r="X3" s="39" t="s">
        <v>12</v>
      </c>
      <c r="Y3" s="39" t="s">
        <v>7</v>
      </c>
      <c r="Z3" s="47" t="s">
        <v>22</v>
      </c>
      <c r="AA3" s="2" t="s">
        <v>8</v>
      </c>
      <c r="AB3" s="45" t="s">
        <v>24</v>
      </c>
      <c r="AC3" s="418"/>
    </row>
    <row r="4" spans="1:29" s="1" customFormat="1" ht="16.5" customHeight="1" thickBot="1">
      <c r="A4" s="35" t="s">
        <v>19</v>
      </c>
      <c r="B4" s="110" t="s">
        <v>25</v>
      </c>
      <c r="C4" s="108" t="s">
        <v>21</v>
      </c>
      <c r="D4" s="112" t="s">
        <v>11</v>
      </c>
      <c r="E4" s="5" t="s">
        <v>9</v>
      </c>
      <c r="F4" s="7" t="s">
        <v>10</v>
      </c>
      <c r="G4" s="12" t="s">
        <v>5</v>
      </c>
      <c r="H4" s="13" t="s">
        <v>6</v>
      </c>
      <c r="I4" s="13" t="s">
        <v>7</v>
      </c>
      <c r="J4" s="13" t="s">
        <v>23</v>
      </c>
      <c r="K4" s="14" t="s">
        <v>23</v>
      </c>
      <c r="L4" s="12" t="s">
        <v>5</v>
      </c>
      <c r="M4" s="13" t="s">
        <v>6</v>
      </c>
      <c r="N4" s="13" t="s">
        <v>7</v>
      </c>
      <c r="O4" s="13" t="s">
        <v>23</v>
      </c>
      <c r="P4" s="14" t="s">
        <v>23</v>
      </c>
      <c r="Q4" s="12" t="s">
        <v>5</v>
      </c>
      <c r="R4" s="13" t="s">
        <v>6</v>
      </c>
      <c r="S4" s="13" t="s">
        <v>7</v>
      </c>
      <c r="T4" s="13" t="s">
        <v>23</v>
      </c>
      <c r="U4" s="14" t="s">
        <v>23</v>
      </c>
      <c r="V4" s="12" t="s">
        <v>5</v>
      </c>
      <c r="W4" s="13" t="s">
        <v>6</v>
      </c>
      <c r="X4" s="13" t="s">
        <v>7</v>
      </c>
      <c r="Y4" s="13" t="s">
        <v>23</v>
      </c>
      <c r="Z4" s="14" t="s">
        <v>23</v>
      </c>
      <c r="AA4" s="66" t="s">
        <v>23</v>
      </c>
      <c r="AB4" s="31" t="s">
        <v>18</v>
      </c>
      <c r="AC4" s="419"/>
    </row>
    <row r="5" spans="1:29" ht="16.5" customHeight="1">
      <c r="A5" s="51">
        <v>1</v>
      </c>
      <c r="B5" s="65" t="str">
        <f aca="true" t="shared" si="0" ref="B5:B25">C5&amp;" "&amp;D5</f>
        <v>Ron  Grosser</v>
      </c>
      <c r="C5" s="149" t="s">
        <v>60</v>
      </c>
      <c r="D5" s="143" t="s">
        <v>61</v>
      </c>
      <c r="E5" s="153"/>
      <c r="F5" s="96"/>
      <c r="G5" s="8">
        <v>6.5</v>
      </c>
      <c r="H5" s="9"/>
      <c r="I5" s="9"/>
      <c r="J5" s="11">
        <f aca="true" t="shared" si="1" ref="J5:J25">IF(I5="",0,VLOOKUP(I5,Landing,3))</f>
        <v>0</v>
      </c>
      <c r="K5" s="90">
        <f aca="true" t="shared" si="2" ref="K5:K25">SUM(IF(5&gt;G5,60*INT(G5)+100*(G5-INT(G5)),300)-H5+J5*(G5-INT(G5)),0)</f>
        <v>300</v>
      </c>
      <c r="L5" s="8"/>
      <c r="M5" s="9"/>
      <c r="N5" s="9"/>
      <c r="O5" s="11">
        <f aca="true" t="shared" si="3" ref="O5:O25">IF(N5="",0,VLOOKUP(N5,Landing,3))</f>
        <v>0</v>
      </c>
      <c r="P5" s="92">
        <f aca="true" t="shared" si="4" ref="P5:P25">SUM(IF(5&gt;L5,60*INT(L5)+100*(L5-INT(L5)),300)-M5+O5-(IF(L5&gt;5,100*(L5-INT(L5)),0)))</f>
        <v>0</v>
      </c>
      <c r="Q5" s="8"/>
      <c r="R5" s="9"/>
      <c r="S5" s="9"/>
      <c r="T5" s="11">
        <f aca="true" t="shared" si="5" ref="T5:T25">IF(S5="",0,VLOOKUP(S5,Landing,3))</f>
        <v>0</v>
      </c>
      <c r="U5" s="92">
        <f aca="true" t="shared" si="6" ref="U5:U25">SUM(IF(5&gt;Q5,60*INT(Q5)+100*(Q5-INT(Q5)),300)-R5+T5-(IF(Q5&gt;5,100*(Q5-INT(Q5)),0)))</f>
        <v>0</v>
      </c>
      <c r="V5" s="8"/>
      <c r="W5" s="9"/>
      <c r="X5" s="9"/>
      <c r="Y5" s="10">
        <f aca="true" t="shared" si="7" ref="Y5:Y25">IF(X5="",0,VLOOKUP(X5,Landing,3))</f>
        <v>0</v>
      </c>
      <c r="Z5" s="94">
        <f aca="true" t="shared" si="8" ref="Z5:Z25">SUM(IF(5&gt;V5,60*INT(V5)+100*(V5-INT(V5)),300)-W5+Y5-(IF(V5&gt;5,100*(V5-INT(V5)),0)))</f>
        <v>0</v>
      </c>
      <c r="AA5" s="82">
        <f aca="true" t="shared" si="9" ref="AA5:AA25">SUM(+Z5,U5,P5,K5)-MIN(+Z5,U5,P5,K5)</f>
        <v>300</v>
      </c>
      <c r="AB5" s="70"/>
      <c r="AC5" s="46" t="e">
        <f aca="true" t="shared" si="10" ref="AC5:AC25">AA5/max_score</f>
        <v>#DIV/0!</v>
      </c>
    </row>
    <row r="6" spans="1:29" ht="16.5" customHeight="1">
      <c r="A6" s="52">
        <v>2</v>
      </c>
      <c r="B6" s="65" t="str">
        <f t="shared" si="0"/>
        <v>Gary Andrews</v>
      </c>
      <c r="C6" s="184" t="s">
        <v>14</v>
      </c>
      <c r="D6" s="311" t="s">
        <v>15</v>
      </c>
      <c r="E6" s="154"/>
      <c r="F6" s="86"/>
      <c r="G6" s="8">
        <v>7.43</v>
      </c>
      <c r="H6" s="9"/>
      <c r="I6" s="9"/>
      <c r="J6" s="10">
        <f t="shared" si="1"/>
        <v>0</v>
      </c>
      <c r="K6" s="90">
        <f t="shared" si="2"/>
        <v>300</v>
      </c>
      <c r="L6" s="8"/>
      <c r="M6" s="9"/>
      <c r="N6" s="9"/>
      <c r="O6" s="10">
        <f t="shared" si="3"/>
        <v>0</v>
      </c>
      <c r="P6" s="90">
        <f t="shared" si="4"/>
        <v>0</v>
      </c>
      <c r="Q6" s="8"/>
      <c r="R6" s="9"/>
      <c r="S6" s="9"/>
      <c r="T6" s="10">
        <f t="shared" si="5"/>
        <v>0</v>
      </c>
      <c r="U6" s="90">
        <f t="shared" si="6"/>
        <v>0</v>
      </c>
      <c r="V6" s="8"/>
      <c r="W6" s="9"/>
      <c r="X6" s="9"/>
      <c r="Y6" s="10">
        <f t="shared" si="7"/>
        <v>0</v>
      </c>
      <c r="Z6" s="94">
        <f t="shared" si="8"/>
        <v>0</v>
      </c>
      <c r="AA6" s="81">
        <f t="shared" si="9"/>
        <v>300</v>
      </c>
      <c r="AB6" s="71">
        <f aca="true" t="shared" si="11" ref="AB6:AB25">AA5-AA6</f>
        <v>0</v>
      </c>
      <c r="AC6" s="46" t="e">
        <f t="shared" si="10"/>
        <v>#DIV/0!</v>
      </c>
    </row>
    <row r="7" spans="1:29" ht="16.5" customHeight="1">
      <c r="A7" s="52">
        <v>2</v>
      </c>
      <c r="B7" s="65" t="str">
        <f t="shared" si="0"/>
        <v>David Lucas</v>
      </c>
      <c r="C7" s="140" t="s">
        <v>13</v>
      </c>
      <c r="D7" s="156" t="s">
        <v>56</v>
      </c>
      <c r="E7" s="155"/>
      <c r="F7" s="136"/>
      <c r="G7" s="8">
        <v>9.07</v>
      </c>
      <c r="H7" s="9"/>
      <c r="I7" s="9"/>
      <c r="J7" s="10">
        <f t="shared" si="1"/>
        <v>0</v>
      </c>
      <c r="K7" s="90">
        <f t="shared" si="2"/>
        <v>300</v>
      </c>
      <c r="L7" s="8"/>
      <c r="M7" s="9"/>
      <c r="N7" s="9"/>
      <c r="O7" s="10">
        <f t="shared" si="3"/>
        <v>0</v>
      </c>
      <c r="P7" s="90">
        <f t="shared" si="4"/>
        <v>0</v>
      </c>
      <c r="Q7" s="8"/>
      <c r="R7" s="9"/>
      <c r="S7" s="9"/>
      <c r="T7" s="10">
        <f t="shared" si="5"/>
        <v>0</v>
      </c>
      <c r="U7" s="90">
        <f t="shared" si="6"/>
        <v>0</v>
      </c>
      <c r="V7" s="8"/>
      <c r="W7" s="9"/>
      <c r="X7" s="9"/>
      <c r="Y7" s="10">
        <f t="shared" si="7"/>
        <v>0</v>
      </c>
      <c r="Z7" s="94">
        <f t="shared" si="8"/>
        <v>0</v>
      </c>
      <c r="AA7" s="81">
        <f t="shared" si="9"/>
        <v>300</v>
      </c>
      <c r="AB7" s="71">
        <f t="shared" si="11"/>
        <v>0</v>
      </c>
      <c r="AC7" s="46" t="e">
        <f t="shared" si="10"/>
        <v>#DIV/0!</v>
      </c>
    </row>
    <row r="8" spans="1:29" ht="16.5" customHeight="1">
      <c r="A8" s="52">
        <v>4</v>
      </c>
      <c r="B8" s="65" t="str">
        <f t="shared" si="0"/>
        <v>Rob Watson</v>
      </c>
      <c r="C8" s="184" t="s">
        <v>16</v>
      </c>
      <c r="D8" s="311" t="s">
        <v>17</v>
      </c>
      <c r="E8" s="154"/>
      <c r="F8" s="86"/>
      <c r="G8" s="8">
        <v>5.34</v>
      </c>
      <c r="H8" s="9"/>
      <c r="I8" s="9"/>
      <c r="J8" s="10">
        <f t="shared" si="1"/>
        <v>0</v>
      </c>
      <c r="K8" s="90">
        <f t="shared" si="2"/>
        <v>300</v>
      </c>
      <c r="L8" s="8"/>
      <c r="M8" s="9"/>
      <c r="N8" s="9"/>
      <c r="O8" s="10">
        <f t="shared" si="3"/>
        <v>0</v>
      </c>
      <c r="P8" s="90">
        <f t="shared" si="4"/>
        <v>0</v>
      </c>
      <c r="Q8" s="8"/>
      <c r="R8" s="9"/>
      <c r="S8" s="9"/>
      <c r="T8" s="10">
        <f t="shared" si="5"/>
        <v>0</v>
      </c>
      <c r="U8" s="90">
        <f t="shared" si="6"/>
        <v>0</v>
      </c>
      <c r="V8" s="8"/>
      <c r="W8" s="9"/>
      <c r="X8" s="9"/>
      <c r="Y8" s="10">
        <f t="shared" si="7"/>
        <v>0</v>
      </c>
      <c r="Z8" s="94">
        <f t="shared" si="8"/>
        <v>0</v>
      </c>
      <c r="AA8" s="81">
        <f t="shared" si="9"/>
        <v>300</v>
      </c>
      <c r="AB8" s="71">
        <f t="shared" si="11"/>
        <v>0</v>
      </c>
      <c r="AC8" s="46" t="e">
        <f t="shared" si="10"/>
        <v>#DIV/0!</v>
      </c>
    </row>
    <row r="9" spans="1:29" ht="16.5" customHeight="1">
      <c r="A9" s="52">
        <v>5</v>
      </c>
      <c r="B9" s="65" t="str">
        <f t="shared" si="0"/>
        <v>Bill Pettigrew</v>
      </c>
      <c r="C9" s="140" t="s">
        <v>53</v>
      </c>
      <c r="D9" s="156" t="s">
        <v>54</v>
      </c>
      <c r="E9" s="50"/>
      <c r="F9" s="20"/>
      <c r="G9" s="113">
        <v>6</v>
      </c>
      <c r="H9" s="88"/>
      <c r="I9" s="88"/>
      <c r="J9" s="11">
        <f t="shared" si="1"/>
        <v>0</v>
      </c>
      <c r="K9" s="90">
        <f t="shared" si="2"/>
        <v>300</v>
      </c>
      <c r="L9" s="87"/>
      <c r="M9" s="88"/>
      <c r="N9" s="88"/>
      <c r="O9" s="11">
        <f t="shared" si="3"/>
        <v>0</v>
      </c>
      <c r="P9" s="92">
        <f t="shared" si="4"/>
        <v>0</v>
      </c>
      <c r="Q9" s="87"/>
      <c r="R9" s="88"/>
      <c r="S9" s="88"/>
      <c r="T9" s="11">
        <f t="shared" si="5"/>
        <v>0</v>
      </c>
      <c r="U9" s="92">
        <f t="shared" si="6"/>
        <v>0</v>
      </c>
      <c r="V9" s="87"/>
      <c r="W9" s="88"/>
      <c r="X9" s="88"/>
      <c r="Y9" s="11">
        <f t="shared" si="7"/>
        <v>0</v>
      </c>
      <c r="Z9" s="93">
        <f t="shared" si="8"/>
        <v>0</v>
      </c>
      <c r="AA9" s="81">
        <f t="shared" si="9"/>
        <v>300</v>
      </c>
      <c r="AB9" s="71">
        <f t="shared" si="11"/>
        <v>0</v>
      </c>
      <c r="AC9" s="46" t="e">
        <f t="shared" si="10"/>
        <v>#DIV/0!</v>
      </c>
    </row>
    <row r="10" spans="1:29" ht="16.5" customHeight="1">
      <c r="A10" s="52">
        <v>5</v>
      </c>
      <c r="B10" s="65" t="str">
        <f t="shared" si="0"/>
        <v>Margaret Pettigrew</v>
      </c>
      <c r="C10" s="140" t="s">
        <v>55</v>
      </c>
      <c r="D10" s="144" t="s">
        <v>54</v>
      </c>
      <c r="E10" s="154"/>
      <c r="F10" s="20"/>
      <c r="G10" s="8">
        <v>6.3</v>
      </c>
      <c r="H10" s="9"/>
      <c r="I10" s="9"/>
      <c r="J10" s="10">
        <f t="shared" si="1"/>
        <v>0</v>
      </c>
      <c r="K10" s="90">
        <f t="shared" si="2"/>
        <v>300</v>
      </c>
      <c r="L10" s="8"/>
      <c r="M10" s="9"/>
      <c r="N10" s="9"/>
      <c r="O10" s="10">
        <f t="shared" si="3"/>
        <v>0</v>
      </c>
      <c r="P10" s="90">
        <f t="shared" si="4"/>
        <v>0</v>
      </c>
      <c r="Q10" s="8"/>
      <c r="R10" s="9"/>
      <c r="S10" s="9"/>
      <c r="T10" s="10">
        <f t="shared" si="5"/>
        <v>0</v>
      </c>
      <c r="U10" s="90">
        <f t="shared" si="6"/>
        <v>0</v>
      </c>
      <c r="V10" s="8"/>
      <c r="W10" s="9"/>
      <c r="X10" s="9"/>
      <c r="Y10" s="10">
        <f t="shared" si="7"/>
        <v>0</v>
      </c>
      <c r="Z10" s="90">
        <f t="shared" si="8"/>
        <v>0</v>
      </c>
      <c r="AA10" s="81">
        <f t="shared" si="9"/>
        <v>300</v>
      </c>
      <c r="AB10" s="71">
        <f t="shared" si="11"/>
        <v>0</v>
      </c>
      <c r="AC10" s="46" t="e">
        <f t="shared" si="10"/>
        <v>#DIV/0!</v>
      </c>
    </row>
    <row r="11" spans="1:29" ht="16.5" customHeight="1">
      <c r="A11" s="52">
        <v>7</v>
      </c>
      <c r="B11" s="65" t="str">
        <f t="shared" si="0"/>
        <v>Peter Henderson</v>
      </c>
      <c r="C11" s="181" t="s">
        <v>39</v>
      </c>
      <c r="D11" s="157" t="s">
        <v>57</v>
      </c>
      <c r="E11" s="50"/>
      <c r="F11" s="20"/>
      <c r="G11" s="17">
        <v>5.5</v>
      </c>
      <c r="H11" s="9"/>
      <c r="I11" s="9"/>
      <c r="J11" s="10">
        <f t="shared" si="1"/>
        <v>0</v>
      </c>
      <c r="K11" s="90">
        <f t="shared" si="2"/>
        <v>300</v>
      </c>
      <c r="L11" s="8"/>
      <c r="M11" s="9"/>
      <c r="N11" s="9"/>
      <c r="O11" s="10">
        <f t="shared" si="3"/>
        <v>0</v>
      </c>
      <c r="P11" s="90">
        <f t="shared" si="4"/>
        <v>0</v>
      </c>
      <c r="Q11" s="8"/>
      <c r="R11" s="9"/>
      <c r="S11" s="9"/>
      <c r="T11" s="10">
        <f t="shared" si="5"/>
        <v>0</v>
      </c>
      <c r="U11" s="90">
        <f t="shared" si="6"/>
        <v>0</v>
      </c>
      <c r="V11" s="8"/>
      <c r="W11" s="9"/>
      <c r="X11" s="9"/>
      <c r="Y11" s="10">
        <f t="shared" si="7"/>
        <v>0</v>
      </c>
      <c r="Z11" s="94">
        <f t="shared" si="8"/>
        <v>0</v>
      </c>
      <c r="AA11" s="81">
        <f t="shared" si="9"/>
        <v>300</v>
      </c>
      <c r="AB11" s="71">
        <f t="shared" si="11"/>
        <v>0</v>
      </c>
      <c r="AC11" s="46" t="e">
        <f t="shared" si="10"/>
        <v>#DIV/0!</v>
      </c>
    </row>
    <row r="12" spans="1:29" ht="16.5" customHeight="1">
      <c r="A12" s="52">
        <v>8</v>
      </c>
      <c r="B12" s="65" t="str">
        <f t="shared" si="0"/>
        <v>Peter Pine</v>
      </c>
      <c r="C12" s="140" t="s">
        <v>39</v>
      </c>
      <c r="D12" s="334" t="s">
        <v>40</v>
      </c>
      <c r="E12" s="21"/>
      <c r="F12" s="20"/>
      <c r="G12" s="8">
        <v>8.32</v>
      </c>
      <c r="H12" s="9"/>
      <c r="I12" s="9"/>
      <c r="J12" s="10">
        <f t="shared" si="1"/>
        <v>0</v>
      </c>
      <c r="K12" s="90">
        <f t="shared" si="2"/>
        <v>300</v>
      </c>
      <c r="L12" s="8"/>
      <c r="M12" s="9"/>
      <c r="N12" s="9"/>
      <c r="O12" s="10">
        <f t="shared" si="3"/>
        <v>0</v>
      </c>
      <c r="P12" s="90">
        <f t="shared" si="4"/>
        <v>0</v>
      </c>
      <c r="Q12" s="8"/>
      <c r="R12" s="9"/>
      <c r="S12" s="9"/>
      <c r="T12" s="10">
        <f t="shared" si="5"/>
        <v>0</v>
      </c>
      <c r="U12" s="90">
        <f t="shared" si="6"/>
        <v>0</v>
      </c>
      <c r="V12" s="8"/>
      <c r="W12" s="9"/>
      <c r="X12" s="9"/>
      <c r="Y12" s="10">
        <f t="shared" si="7"/>
        <v>0</v>
      </c>
      <c r="Z12" s="90">
        <f t="shared" si="8"/>
        <v>0</v>
      </c>
      <c r="AA12" s="81">
        <f t="shared" si="9"/>
        <v>300</v>
      </c>
      <c r="AB12" s="71">
        <f t="shared" si="11"/>
        <v>0</v>
      </c>
      <c r="AC12" s="46" t="e">
        <f t="shared" si="10"/>
        <v>#DIV/0!</v>
      </c>
    </row>
    <row r="13" spans="1:29" ht="16.5" customHeight="1">
      <c r="A13" s="52">
        <v>9</v>
      </c>
      <c r="B13" s="65" t="str">
        <f t="shared" si="0"/>
        <v>Russell wiltshire</v>
      </c>
      <c r="C13" s="140" t="s">
        <v>66</v>
      </c>
      <c r="D13" s="156" t="s">
        <v>65</v>
      </c>
      <c r="E13" s="50"/>
      <c r="F13" s="20"/>
      <c r="G13" s="23">
        <v>6.15</v>
      </c>
      <c r="H13" s="24"/>
      <c r="I13" s="24"/>
      <c r="J13" s="10">
        <f t="shared" si="1"/>
        <v>0</v>
      </c>
      <c r="K13" s="90">
        <f t="shared" si="2"/>
        <v>300</v>
      </c>
      <c r="L13" s="26"/>
      <c r="M13" s="24"/>
      <c r="N13" s="24"/>
      <c r="O13" s="10">
        <f t="shared" si="3"/>
        <v>0</v>
      </c>
      <c r="P13" s="90">
        <f t="shared" si="4"/>
        <v>0</v>
      </c>
      <c r="Q13" s="26"/>
      <c r="R13" s="24"/>
      <c r="S13" s="24"/>
      <c r="T13" s="10">
        <f t="shared" si="5"/>
        <v>0</v>
      </c>
      <c r="U13" s="90">
        <f t="shared" si="6"/>
        <v>0</v>
      </c>
      <c r="V13" s="26"/>
      <c r="W13" s="24"/>
      <c r="X13" s="24"/>
      <c r="Y13" s="10">
        <f t="shared" si="7"/>
        <v>0</v>
      </c>
      <c r="Z13" s="90">
        <f t="shared" si="8"/>
        <v>0</v>
      </c>
      <c r="AA13" s="30">
        <f t="shared" si="9"/>
        <v>300</v>
      </c>
      <c r="AB13" s="71">
        <f t="shared" si="11"/>
        <v>0</v>
      </c>
      <c r="AC13" s="46" t="e">
        <f t="shared" si="10"/>
        <v>#DIV/0!</v>
      </c>
    </row>
    <row r="14" spans="1:29" ht="16.5" customHeight="1">
      <c r="A14" s="52">
        <v>10</v>
      </c>
      <c r="B14" s="65" t="str">
        <f t="shared" si="0"/>
        <v>Rod Carrick</v>
      </c>
      <c r="C14" s="400" t="s">
        <v>67</v>
      </c>
      <c r="D14" s="157" t="s">
        <v>68</v>
      </c>
      <c r="E14" s="50"/>
      <c r="F14" s="20"/>
      <c r="G14" s="17">
        <v>5.39</v>
      </c>
      <c r="H14" s="9"/>
      <c r="I14" s="9"/>
      <c r="J14" s="10">
        <f t="shared" si="1"/>
        <v>0</v>
      </c>
      <c r="K14" s="90">
        <f t="shared" si="2"/>
        <v>300</v>
      </c>
      <c r="L14" s="8"/>
      <c r="M14" s="9"/>
      <c r="N14" s="9"/>
      <c r="O14" s="10">
        <f t="shared" si="3"/>
        <v>0</v>
      </c>
      <c r="P14" s="90">
        <f t="shared" si="4"/>
        <v>0</v>
      </c>
      <c r="Q14" s="8"/>
      <c r="R14" s="9"/>
      <c r="S14" s="9"/>
      <c r="T14" s="10">
        <f t="shared" si="5"/>
        <v>0</v>
      </c>
      <c r="U14" s="90">
        <f t="shared" si="6"/>
        <v>0</v>
      </c>
      <c r="V14" s="8"/>
      <c r="W14" s="9"/>
      <c r="X14" s="9"/>
      <c r="Y14" s="10">
        <f t="shared" si="7"/>
        <v>0</v>
      </c>
      <c r="Z14" s="94">
        <f t="shared" si="8"/>
        <v>0</v>
      </c>
      <c r="AA14" s="81">
        <f t="shared" si="9"/>
        <v>300</v>
      </c>
      <c r="AB14" s="71">
        <f t="shared" si="11"/>
        <v>0</v>
      </c>
      <c r="AC14" s="46" t="e">
        <f t="shared" si="10"/>
        <v>#DIV/0!</v>
      </c>
    </row>
    <row r="15" spans="1:29" ht="16.5" customHeight="1">
      <c r="A15" s="52">
        <v>11</v>
      </c>
      <c r="B15" s="65" t="str">
        <f t="shared" si="0"/>
        <v>Wrenford Brown</v>
      </c>
      <c r="C15" s="149" t="s">
        <v>69</v>
      </c>
      <c r="D15" s="156" t="s">
        <v>70</v>
      </c>
      <c r="E15" s="50"/>
      <c r="F15" s="20"/>
      <c r="G15" s="17">
        <v>5.17</v>
      </c>
      <c r="H15" s="9"/>
      <c r="I15" s="9"/>
      <c r="J15" s="10">
        <f t="shared" si="1"/>
        <v>0</v>
      </c>
      <c r="K15" s="90">
        <f t="shared" si="2"/>
        <v>300</v>
      </c>
      <c r="L15" s="8"/>
      <c r="M15" s="9"/>
      <c r="N15" s="9"/>
      <c r="O15" s="10">
        <f t="shared" si="3"/>
        <v>0</v>
      </c>
      <c r="P15" s="90">
        <f t="shared" si="4"/>
        <v>0</v>
      </c>
      <c r="Q15" s="8"/>
      <c r="R15" s="9"/>
      <c r="S15" s="9"/>
      <c r="T15" s="10">
        <f t="shared" si="5"/>
        <v>0</v>
      </c>
      <c r="U15" s="90">
        <f t="shared" si="6"/>
        <v>0</v>
      </c>
      <c r="V15" s="8"/>
      <c r="W15" s="9"/>
      <c r="X15" s="9"/>
      <c r="Y15" s="10">
        <f t="shared" si="7"/>
        <v>0</v>
      </c>
      <c r="Z15" s="94">
        <f t="shared" si="8"/>
        <v>0</v>
      </c>
      <c r="AA15" s="81">
        <f t="shared" si="9"/>
        <v>300</v>
      </c>
      <c r="AB15" s="71">
        <f t="shared" si="11"/>
        <v>0</v>
      </c>
      <c r="AC15" s="46" t="e">
        <f t="shared" si="10"/>
        <v>#DIV/0!</v>
      </c>
    </row>
    <row r="16" spans="1:29" ht="16.5" customHeight="1">
      <c r="A16" s="52">
        <v>12</v>
      </c>
      <c r="B16" s="65" t="str">
        <f t="shared" si="0"/>
        <v>Ken Hopgood</v>
      </c>
      <c r="C16" s="140" t="s">
        <v>62</v>
      </c>
      <c r="D16" s="156" t="s">
        <v>63</v>
      </c>
      <c r="E16" s="50"/>
      <c r="F16" s="20"/>
      <c r="G16" s="17">
        <v>6.12</v>
      </c>
      <c r="H16" s="24"/>
      <c r="I16" s="24"/>
      <c r="J16" s="10">
        <f t="shared" si="1"/>
        <v>0</v>
      </c>
      <c r="K16" s="90">
        <f t="shared" si="2"/>
        <v>300</v>
      </c>
      <c r="L16" s="8"/>
      <c r="M16" s="24"/>
      <c r="N16" s="24"/>
      <c r="O16" s="10">
        <f t="shared" si="3"/>
        <v>0</v>
      </c>
      <c r="P16" s="90">
        <f t="shared" si="4"/>
        <v>0</v>
      </c>
      <c r="Q16" s="8"/>
      <c r="R16" s="24"/>
      <c r="S16" s="24"/>
      <c r="T16" s="10">
        <f t="shared" si="5"/>
        <v>0</v>
      </c>
      <c r="U16" s="90">
        <f t="shared" si="6"/>
        <v>0</v>
      </c>
      <c r="V16" s="8"/>
      <c r="W16" s="9"/>
      <c r="X16" s="9"/>
      <c r="Y16" s="10">
        <f t="shared" si="7"/>
        <v>0</v>
      </c>
      <c r="Z16" s="94">
        <f t="shared" si="8"/>
        <v>0</v>
      </c>
      <c r="AA16" s="81">
        <f t="shared" si="9"/>
        <v>300</v>
      </c>
      <c r="AB16" s="71">
        <f t="shared" si="11"/>
        <v>0</v>
      </c>
      <c r="AC16" s="46" t="e">
        <f t="shared" si="10"/>
        <v>#DIV/0!</v>
      </c>
    </row>
    <row r="17" spans="1:29" ht="16.5" customHeight="1">
      <c r="A17" s="52">
        <v>13</v>
      </c>
      <c r="B17" s="65" t="str">
        <f t="shared" si="0"/>
        <v>Vernon Rodrigues</v>
      </c>
      <c r="C17" s="184" t="s">
        <v>41</v>
      </c>
      <c r="D17" s="311" t="s">
        <v>47</v>
      </c>
      <c r="E17" s="50"/>
      <c r="F17" s="20"/>
      <c r="G17" s="100">
        <v>7.34</v>
      </c>
      <c r="H17" s="101"/>
      <c r="I17" s="101"/>
      <c r="J17" s="97">
        <f t="shared" si="1"/>
        <v>0</v>
      </c>
      <c r="K17" s="90">
        <f t="shared" si="2"/>
        <v>300</v>
      </c>
      <c r="L17" s="102"/>
      <c r="M17" s="101"/>
      <c r="N17" s="101"/>
      <c r="O17" s="97">
        <f t="shared" si="3"/>
        <v>0</v>
      </c>
      <c r="P17" s="103">
        <f t="shared" si="4"/>
        <v>0</v>
      </c>
      <c r="Q17" s="102"/>
      <c r="R17" s="101"/>
      <c r="S17" s="101"/>
      <c r="T17" s="97">
        <f t="shared" si="5"/>
        <v>0</v>
      </c>
      <c r="U17" s="90">
        <f t="shared" si="6"/>
        <v>0</v>
      </c>
      <c r="V17" s="102"/>
      <c r="W17" s="101"/>
      <c r="X17" s="101"/>
      <c r="Y17" s="97">
        <f t="shared" si="7"/>
        <v>0</v>
      </c>
      <c r="Z17" s="104">
        <f t="shared" si="8"/>
        <v>0</v>
      </c>
      <c r="AA17" s="81">
        <f t="shared" si="9"/>
        <v>300</v>
      </c>
      <c r="AB17" s="71">
        <f t="shared" si="11"/>
        <v>0</v>
      </c>
      <c r="AC17" s="46" t="e">
        <f t="shared" si="10"/>
        <v>#DIV/0!</v>
      </c>
    </row>
    <row r="18" spans="1:29" ht="16.5" customHeight="1">
      <c r="A18" s="52">
        <v>14</v>
      </c>
      <c r="B18" s="65" t="str">
        <f t="shared" si="0"/>
        <v>Patrick Chu</v>
      </c>
      <c r="C18" s="149" t="s">
        <v>74</v>
      </c>
      <c r="D18" s="156" t="s">
        <v>73</v>
      </c>
      <c r="E18" s="50"/>
      <c r="F18" s="20"/>
      <c r="G18" s="17">
        <v>5.38</v>
      </c>
      <c r="H18" s="9"/>
      <c r="I18" s="9"/>
      <c r="J18" s="10">
        <f t="shared" si="1"/>
        <v>0</v>
      </c>
      <c r="K18" s="90">
        <f t="shared" si="2"/>
        <v>300</v>
      </c>
      <c r="L18" s="8"/>
      <c r="M18" s="9"/>
      <c r="N18" s="9"/>
      <c r="O18" s="10">
        <f t="shared" si="3"/>
        <v>0</v>
      </c>
      <c r="P18" s="103">
        <f t="shared" si="4"/>
        <v>0</v>
      </c>
      <c r="Q18" s="8"/>
      <c r="R18" s="9"/>
      <c r="S18" s="9"/>
      <c r="T18" s="10">
        <f t="shared" si="5"/>
        <v>0</v>
      </c>
      <c r="U18" s="90">
        <f t="shared" si="6"/>
        <v>0</v>
      </c>
      <c r="V18" s="15"/>
      <c r="W18" s="25"/>
      <c r="X18" s="25"/>
      <c r="Y18" s="10">
        <f t="shared" si="7"/>
        <v>0</v>
      </c>
      <c r="Z18" s="93">
        <f t="shared" si="8"/>
        <v>0</v>
      </c>
      <c r="AA18" s="81">
        <f t="shared" si="9"/>
        <v>300</v>
      </c>
      <c r="AB18" s="71">
        <f t="shared" si="11"/>
        <v>0</v>
      </c>
      <c r="AC18" s="46" t="e">
        <f t="shared" si="10"/>
        <v>#DIV/0!</v>
      </c>
    </row>
    <row r="19" spans="1:29" ht="16.5" customHeight="1">
      <c r="A19" s="52">
        <v>15</v>
      </c>
      <c r="B19" s="65" t="str">
        <f t="shared" si="0"/>
        <v>Grant Rivett</v>
      </c>
      <c r="C19" s="140" t="s">
        <v>51</v>
      </c>
      <c r="D19" s="144" t="s">
        <v>75</v>
      </c>
      <c r="E19" s="50"/>
      <c r="F19" s="20"/>
      <c r="G19" s="17">
        <v>5.36</v>
      </c>
      <c r="H19" s="9"/>
      <c r="I19" s="9"/>
      <c r="J19" s="10">
        <f t="shared" si="1"/>
        <v>0</v>
      </c>
      <c r="K19" s="90">
        <f t="shared" si="2"/>
        <v>300</v>
      </c>
      <c r="L19" s="8"/>
      <c r="M19" s="9"/>
      <c r="N19" s="9"/>
      <c r="O19" s="10">
        <f t="shared" si="3"/>
        <v>0</v>
      </c>
      <c r="P19" s="103">
        <f t="shared" si="4"/>
        <v>0</v>
      </c>
      <c r="Q19" s="8"/>
      <c r="R19" s="9"/>
      <c r="S19" s="9"/>
      <c r="T19" s="10">
        <f t="shared" si="5"/>
        <v>0</v>
      </c>
      <c r="U19" s="90">
        <f t="shared" si="6"/>
        <v>0</v>
      </c>
      <c r="V19" s="15"/>
      <c r="W19" s="25"/>
      <c r="X19" s="25"/>
      <c r="Y19" s="10">
        <f t="shared" si="7"/>
        <v>0</v>
      </c>
      <c r="Z19" s="93">
        <f t="shared" si="8"/>
        <v>0</v>
      </c>
      <c r="AA19" s="81">
        <f t="shared" si="9"/>
        <v>300</v>
      </c>
      <c r="AB19" s="71">
        <f t="shared" si="11"/>
        <v>0</v>
      </c>
      <c r="AC19" s="46" t="e">
        <f t="shared" si="10"/>
        <v>#DIV/0!</v>
      </c>
    </row>
    <row r="20" spans="1:29" ht="16.5" customHeight="1">
      <c r="A20" s="52">
        <v>15</v>
      </c>
      <c r="B20" s="65" t="str">
        <f t="shared" si="0"/>
        <v>Wayne Wood</v>
      </c>
      <c r="C20" s="140" t="s">
        <v>76</v>
      </c>
      <c r="D20" s="147" t="s">
        <v>77</v>
      </c>
      <c r="E20" s="50"/>
      <c r="F20" s="20"/>
      <c r="G20" s="17">
        <v>7.04</v>
      </c>
      <c r="H20" s="9"/>
      <c r="I20" s="9"/>
      <c r="J20" s="10">
        <f t="shared" si="1"/>
        <v>0</v>
      </c>
      <c r="K20" s="90">
        <f t="shared" si="2"/>
        <v>300</v>
      </c>
      <c r="L20" s="8"/>
      <c r="M20" s="9"/>
      <c r="N20" s="9"/>
      <c r="O20" s="10">
        <f t="shared" si="3"/>
        <v>0</v>
      </c>
      <c r="P20" s="103">
        <f t="shared" si="4"/>
        <v>0</v>
      </c>
      <c r="Q20" s="8"/>
      <c r="R20" s="9"/>
      <c r="S20" s="9"/>
      <c r="T20" s="10">
        <f t="shared" si="5"/>
        <v>0</v>
      </c>
      <c r="U20" s="90">
        <f t="shared" si="6"/>
        <v>0</v>
      </c>
      <c r="V20" s="15"/>
      <c r="W20" s="25"/>
      <c r="X20" s="25"/>
      <c r="Y20" s="10">
        <f t="shared" si="7"/>
        <v>0</v>
      </c>
      <c r="Z20" s="93">
        <f t="shared" si="8"/>
        <v>0</v>
      </c>
      <c r="AA20" s="81">
        <f t="shared" si="9"/>
        <v>300</v>
      </c>
      <c r="AB20" s="71">
        <f t="shared" si="11"/>
        <v>0</v>
      </c>
      <c r="AC20" s="46" t="e">
        <f t="shared" si="10"/>
        <v>#DIV/0!</v>
      </c>
    </row>
    <row r="21" spans="1:29" ht="16.5" customHeight="1">
      <c r="A21" s="52">
        <v>17</v>
      </c>
      <c r="B21" s="65" t="str">
        <f t="shared" si="0"/>
        <v>Andrew Green</v>
      </c>
      <c r="C21" s="149" t="s">
        <v>78</v>
      </c>
      <c r="D21" s="147" t="s">
        <v>79</v>
      </c>
      <c r="E21" s="50"/>
      <c r="F21" s="20"/>
      <c r="G21" s="17">
        <v>5.01</v>
      </c>
      <c r="H21" s="9"/>
      <c r="I21" s="9"/>
      <c r="J21" s="10">
        <f t="shared" si="1"/>
        <v>0</v>
      </c>
      <c r="K21" s="90">
        <f t="shared" si="2"/>
        <v>300</v>
      </c>
      <c r="L21" s="8"/>
      <c r="M21" s="9"/>
      <c r="N21" s="9"/>
      <c r="O21" s="10">
        <f t="shared" si="3"/>
        <v>0</v>
      </c>
      <c r="P21" s="103">
        <f t="shared" si="4"/>
        <v>0</v>
      </c>
      <c r="Q21" s="8"/>
      <c r="R21" s="9"/>
      <c r="S21" s="9"/>
      <c r="T21" s="10">
        <f t="shared" si="5"/>
        <v>0</v>
      </c>
      <c r="U21" s="90">
        <f t="shared" si="6"/>
        <v>0</v>
      </c>
      <c r="V21" s="15"/>
      <c r="W21" s="25"/>
      <c r="X21" s="25"/>
      <c r="Y21" s="10">
        <f t="shared" si="7"/>
        <v>0</v>
      </c>
      <c r="Z21" s="93">
        <f t="shared" si="8"/>
        <v>0</v>
      </c>
      <c r="AA21" s="81">
        <f t="shared" si="9"/>
        <v>300</v>
      </c>
      <c r="AB21" s="71">
        <f t="shared" si="11"/>
        <v>0</v>
      </c>
      <c r="AC21" s="46" t="e">
        <f t="shared" si="10"/>
        <v>#DIV/0!</v>
      </c>
    </row>
    <row r="22" spans="1:29" ht="16.5" customHeight="1">
      <c r="A22" s="52">
        <v>18</v>
      </c>
      <c r="B22" s="65" t="str">
        <f t="shared" si="0"/>
        <v>Chris wilson</v>
      </c>
      <c r="C22" s="140" t="s">
        <v>58</v>
      </c>
      <c r="D22" s="147" t="s">
        <v>59</v>
      </c>
      <c r="E22" s="50"/>
      <c r="F22" s="20"/>
      <c r="G22" s="17">
        <v>3.8</v>
      </c>
      <c r="H22" s="9"/>
      <c r="I22" s="9"/>
      <c r="J22" s="10">
        <f t="shared" si="1"/>
        <v>0</v>
      </c>
      <c r="K22" s="90">
        <f t="shared" si="2"/>
        <v>260</v>
      </c>
      <c r="L22" s="8"/>
      <c r="M22" s="9"/>
      <c r="N22" s="9"/>
      <c r="O22" s="10">
        <f t="shared" si="3"/>
        <v>0</v>
      </c>
      <c r="P22" s="103">
        <f t="shared" si="4"/>
        <v>0</v>
      </c>
      <c r="Q22" s="8"/>
      <c r="R22" s="9"/>
      <c r="S22" s="9"/>
      <c r="T22" s="10">
        <f t="shared" si="5"/>
        <v>0</v>
      </c>
      <c r="U22" s="90">
        <f t="shared" si="6"/>
        <v>0</v>
      </c>
      <c r="V22" s="15"/>
      <c r="W22" s="25"/>
      <c r="X22" s="25"/>
      <c r="Y22" s="10">
        <f t="shared" si="7"/>
        <v>0</v>
      </c>
      <c r="Z22" s="93">
        <f t="shared" si="8"/>
        <v>0</v>
      </c>
      <c r="AA22" s="81">
        <f t="shared" si="9"/>
        <v>260</v>
      </c>
      <c r="AB22" s="71">
        <f t="shared" si="11"/>
        <v>40</v>
      </c>
      <c r="AC22" s="46" t="e">
        <f t="shared" si="10"/>
        <v>#DIV/0!</v>
      </c>
    </row>
    <row r="23" spans="1:29" ht="16.5" customHeight="1">
      <c r="A23" s="52">
        <v>19</v>
      </c>
      <c r="B23" s="65" t="str">
        <f t="shared" si="0"/>
        <v>Alan Frost</v>
      </c>
      <c r="C23" s="149" t="s">
        <v>71</v>
      </c>
      <c r="D23" s="147" t="s">
        <v>72</v>
      </c>
      <c r="E23" s="50"/>
      <c r="F23" s="20"/>
      <c r="G23" s="17"/>
      <c r="H23" s="9"/>
      <c r="I23" s="9"/>
      <c r="J23" s="10">
        <f t="shared" si="1"/>
        <v>0</v>
      </c>
      <c r="K23" s="90">
        <f t="shared" si="2"/>
        <v>0</v>
      </c>
      <c r="L23" s="8"/>
      <c r="M23" s="9"/>
      <c r="N23" s="9"/>
      <c r="O23" s="10">
        <f t="shared" si="3"/>
        <v>0</v>
      </c>
      <c r="P23" s="103">
        <f t="shared" si="4"/>
        <v>0</v>
      </c>
      <c r="Q23" s="8"/>
      <c r="R23" s="9"/>
      <c r="S23" s="9"/>
      <c r="T23" s="10">
        <f t="shared" si="5"/>
        <v>0</v>
      </c>
      <c r="U23" s="90">
        <f t="shared" si="6"/>
        <v>0</v>
      </c>
      <c r="V23" s="15"/>
      <c r="W23" s="25"/>
      <c r="X23" s="25"/>
      <c r="Y23" s="10">
        <f t="shared" si="7"/>
        <v>0</v>
      </c>
      <c r="Z23" s="93">
        <f t="shared" si="8"/>
        <v>0</v>
      </c>
      <c r="AA23" s="81">
        <f t="shared" si="9"/>
        <v>0</v>
      </c>
      <c r="AB23" s="71">
        <f t="shared" si="11"/>
        <v>260</v>
      </c>
      <c r="AC23" s="46" t="e">
        <f t="shared" si="10"/>
        <v>#DIV/0!</v>
      </c>
    </row>
    <row r="24" spans="1:29" ht="16.5" customHeight="1">
      <c r="A24" s="52">
        <v>20</v>
      </c>
      <c r="B24" s="65" t="str">
        <f t="shared" si="0"/>
        <v> </v>
      </c>
      <c r="C24" s="53"/>
      <c r="D24" s="59"/>
      <c r="E24" s="50"/>
      <c r="F24" s="20"/>
      <c r="G24" s="17"/>
      <c r="H24" s="9"/>
      <c r="I24" s="9"/>
      <c r="J24" s="10">
        <f t="shared" si="1"/>
        <v>0</v>
      </c>
      <c r="K24" s="90">
        <f t="shared" si="2"/>
        <v>0</v>
      </c>
      <c r="L24" s="8"/>
      <c r="M24" s="9"/>
      <c r="N24" s="9"/>
      <c r="O24" s="10">
        <f t="shared" si="3"/>
        <v>0</v>
      </c>
      <c r="P24" s="103">
        <f t="shared" si="4"/>
        <v>0</v>
      </c>
      <c r="Q24" s="8"/>
      <c r="R24" s="9"/>
      <c r="S24" s="9"/>
      <c r="T24" s="10">
        <f t="shared" si="5"/>
        <v>0</v>
      </c>
      <c r="U24" s="90">
        <f t="shared" si="6"/>
        <v>0</v>
      </c>
      <c r="V24" s="15"/>
      <c r="W24" s="25"/>
      <c r="X24" s="25"/>
      <c r="Y24" s="10">
        <f t="shared" si="7"/>
        <v>0</v>
      </c>
      <c r="Z24" s="93">
        <f t="shared" si="8"/>
        <v>0</v>
      </c>
      <c r="AA24" s="81">
        <f t="shared" si="9"/>
        <v>0</v>
      </c>
      <c r="AB24" s="71">
        <f t="shared" si="11"/>
        <v>0</v>
      </c>
      <c r="AC24" s="46" t="e">
        <f t="shared" si="10"/>
        <v>#DIV/0!</v>
      </c>
    </row>
    <row r="25" spans="1:29" ht="16.5" customHeight="1" thickBot="1">
      <c r="A25" s="52">
        <v>21</v>
      </c>
      <c r="B25" s="65" t="str">
        <f t="shared" si="0"/>
        <v> </v>
      </c>
      <c r="C25" s="54"/>
      <c r="D25" s="59"/>
      <c r="E25" s="50"/>
      <c r="F25" s="20"/>
      <c r="G25" s="17"/>
      <c r="H25" s="9"/>
      <c r="I25" s="9"/>
      <c r="J25" s="10">
        <f t="shared" si="1"/>
        <v>0</v>
      </c>
      <c r="K25" s="90">
        <f t="shared" si="2"/>
        <v>0</v>
      </c>
      <c r="L25" s="8"/>
      <c r="M25" s="9"/>
      <c r="N25" s="9"/>
      <c r="O25" s="10">
        <f t="shared" si="3"/>
        <v>0</v>
      </c>
      <c r="P25" s="103">
        <f t="shared" si="4"/>
        <v>0</v>
      </c>
      <c r="Q25" s="8"/>
      <c r="R25" s="9"/>
      <c r="S25" s="9"/>
      <c r="T25" s="10">
        <f t="shared" si="5"/>
        <v>0</v>
      </c>
      <c r="U25" s="90">
        <f t="shared" si="6"/>
        <v>0</v>
      </c>
      <c r="V25" s="15"/>
      <c r="W25" s="25"/>
      <c r="X25" s="25"/>
      <c r="Y25" s="10">
        <f t="shared" si="7"/>
        <v>0</v>
      </c>
      <c r="Z25" s="93">
        <f t="shared" si="8"/>
        <v>0</v>
      </c>
      <c r="AA25" s="111">
        <f t="shared" si="9"/>
        <v>0</v>
      </c>
      <c r="AB25" s="71">
        <f t="shared" si="11"/>
        <v>0</v>
      </c>
      <c r="AC25" s="46" t="e">
        <f t="shared" si="10"/>
        <v>#DIV/0!</v>
      </c>
    </row>
    <row r="26" spans="1:29" ht="16.5" customHeight="1" thickBot="1">
      <c r="A26" s="29"/>
      <c r="B26" s="109"/>
      <c r="C26" s="3"/>
      <c r="D26" s="80"/>
      <c r="E26" s="3"/>
      <c r="F26" s="4"/>
      <c r="G26" s="18"/>
      <c r="H26" s="6"/>
      <c r="I26" s="6"/>
      <c r="J26" s="6"/>
      <c r="K26" s="4"/>
      <c r="L26" s="3"/>
      <c r="M26" s="6"/>
      <c r="N26" s="6"/>
      <c r="O26" s="6"/>
      <c r="P26" s="4"/>
      <c r="Q26" s="3"/>
      <c r="R26" s="6"/>
      <c r="S26" s="6"/>
      <c r="T26" s="6"/>
      <c r="U26" s="4"/>
      <c r="V26" s="3"/>
      <c r="W26" s="6"/>
      <c r="X26" s="6"/>
      <c r="Y26" s="6"/>
      <c r="Z26" s="80"/>
      <c r="AA26" s="28"/>
      <c r="AB26" s="72"/>
      <c r="AC26" s="28"/>
    </row>
    <row r="28" spans="3:11" ht="16.5" customHeight="1">
      <c r="C28" s="56"/>
      <c r="D28" s="56"/>
      <c r="E28" s="56"/>
      <c r="F28" s="49"/>
      <c r="G28" s="49"/>
      <c r="H28" s="423"/>
      <c r="I28" s="423"/>
      <c r="J28" s="423"/>
      <c r="K28" s="423"/>
    </row>
    <row r="29" spans="3:11" ht="16.5" customHeight="1">
      <c r="C29" s="48"/>
      <c r="D29" s="48"/>
      <c r="E29" s="56"/>
      <c r="F29" s="49"/>
      <c r="G29" s="49"/>
      <c r="H29" s="49"/>
      <c r="I29" s="49"/>
      <c r="J29" s="49"/>
      <c r="K29" s="49"/>
    </row>
    <row r="30" spans="3:11" ht="16.5" customHeight="1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6.5" customHeight="1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6.5" customHeight="1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6.5" customHeight="1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6.5" customHeight="1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6.5" customHeight="1">
      <c r="C35" s="49"/>
      <c r="D35" s="49"/>
      <c r="E35" s="49"/>
      <c r="F35" s="49"/>
      <c r="G35" s="49"/>
      <c r="H35" s="49"/>
      <c r="I35" s="49"/>
      <c r="J35" s="49"/>
      <c r="K35" s="49"/>
    </row>
  </sheetData>
  <sheetProtection/>
  <mergeCells count="3">
    <mergeCell ref="C1:F2"/>
    <mergeCell ref="H28:K28"/>
    <mergeCell ref="AC2:AC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35"/>
  <sheetViews>
    <sheetView zoomScale="75" zoomScaleNormal="75" zoomScalePageLayoutView="0" workbookViewId="0" topLeftCell="A1">
      <selection activeCell="V5" sqref="V5:X7"/>
    </sheetView>
  </sheetViews>
  <sheetFormatPr defaultColWidth="9.140625" defaultRowHeight="16.5" customHeight="1"/>
  <cols>
    <col min="1" max="1" width="7.140625" style="0" bestFit="1" customWidth="1"/>
    <col min="2" max="2" width="16.00390625" style="0" hidden="1" customWidth="1"/>
    <col min="3" max="3" width="9.28125" style="0" bestFit="1" customWidth="1"/>
    <col min="4" max="4" width="12.8515625" style="0" bestFit="1" customWidth="1"/>
    <col min="5" max="5" width="11.7109375" style="0" bestFit="1" customWidth="1"/>
    <col min="6" max="6" width="18.28125" style="0" bestFit="1" customWidth="1"/>
    <col min="7" max="7" width="10.00390625" style="0" bestFit="1" customWidth="1"/>
    <col min="8" max="8" width="7.7109375" style="0" customWidth="1"/>
    <col min="9" max="9" width="5.57421875" style="0" bestFit="1" customWidth="1"/>
    <col min="10" max="10" width="6.28125" style="0" bestFit="1" customWidth="1"/>
    <col min="11" max="11" width="7.140625" style="0" customWidth="1"/>
    <col min="12" max="12" width="10.00390625" style="0" bestFit="1" customWidth="1"/>
    <col min="13" max="13" width="7.7109375" style="0" bestFit="1" customWidth="1"/>
    <col min="14" max="15" width="6.28125" style="0" bestFit="1" customWidth="1"/>
    <col min="16" max="16" width="7.140625" style="0" bestFit="1" customWidth="1"/>
    <col min="17" max="17" width="8.7109375" style="0" bestFit="1" customWidth="1"/>
    <col min="18" max="18" width="7.7109375" style="0" bestFit="1" customWidth="1"/>
    <col min="19" max="20" width="6.28125" style="0" bestFit="1" customWidth="1"/>
    <col min="21" max="21" width="7.140625" style="0" bestFit="1" customWidth="1"/>
    <col min="22" max="22" width="10.00390625" style="0" bestFit="1" customWidth="1"/>
    <col min="23" max="23" width="7.7109375" style="0" bestFit="1" customWidth="1"/>
    <col min="24" max="25" width="6.28125" style="0" bestFit="1" customWidth="1"/>
    <col min="26" max="26" width="7.140625" style="0" bestFit="1" customWidth="1"/>
    <col min="27" max="27" width="8.57421875" style="0" bestFit="1" customWidth="1"/>
    <col min="28" max="29" width="8.28125" style="0" customWidth="1"/>
  </cols>
  <sheetData>
    <row r="1" spans="3:6" ht="16.5" customHeight="1" thickBot="1">
      <c r="C1" s="411" t="str">
        <f>Totals!A1</f>
        <v>AEFA Radian Glider Postal competition 2012</v>
      </c>
      <c r="D1" s="412"/>
      <c r="E1" s="412"/>
      <c r="F1" s="413"/>
    </row>
    <row r="2" spans="3:29" ht="16.5" customHeight="1" thickBot="1">
      <c r="C2" s="414"/>
      <c r="D2" s="415"/>
      <c r="E2" s="415"/>
      <c r="F2" s="416"/>
      <c r="G2" s="40" t="s">
        <v>20</v>
      </c>
      <c r="H2" s="41"/>
      <c r="I2" s="41"/>
      <c r="J2" s="42"/>
      <c r="K2" s="43"/>
      <c r="L2" s="40" t="s">
        <v>0</v>
      </c>
      <c r="M2" s="41"/>
      <c r="N2" s="41"/>
      <c r="O2" s="41"/>
      <c r="P2" s="44"/>
      <c r="Q2" s="40" t="s">
        <v>1</v>
      </c>
      <c r="R2" s="41"/>
      <c r="S2" s="41"/>
      <c r="T2" s="41"/>
      <c r="U2" s="44"/>
      <c r="V2" s="40" t="s">
        <v>2</v>
      </c>
      <c r="W2" s="41"/>
      <c r="X2" s="41"/>
      <c r="Y2" s="41"/>
      <c r="Z2" s="44"/>
      <c r="AA2" s="2"/>
      <c r="AB2" s="27"/>
      <c r="AC2" s="417" t="s">
        <v>37</v>
      </c>
    </row>
    <row r="3" spans="7:29" ht="16.5" customHeight="1" thickBot="1">
      <c r="G3" s="38" t="s">
        <v>3</v>
      </c>
      <c r="H3" s="39" t="s">
        <v>4</v>
      </c>
      <c r="I3" s="39" t="s">
        <v>12</v>
      </c>
      <c r="J3" s="39" t="s">
        <v>7</v>
      </c>
      <c r="K3" s="47" t="s">
        <v>22</v>
      </c>
      <c r="L3" s="38" t="s">
        <v>3</v>
      </c>
      <c r="M3" s="39" t="s">
        <v>4</v>
      </c>
      <c r="N3" s="39" t="s">
        <v>12</v>
      </c>
      <c r="O3" s="39" t="s">
        <v>7</v>
      </c>
      <c r="P3" s="47" t="s">
        <v>22</v>
      </c>
      <c r="Q3" s="38" t="s">
        <v>3</v>
      </c>
      <c r="R3" s="39" t="s">
        <v>4</v>
      </c>
      <c r="S3" s="39" t="s">
        <v>12</v>
      </c>
      <c r="T3" s="39" t="s">
        <v>7</v>
      </c>
      <c r="U3" s="47" t="s">
        <v>22</v>
      </c>
      <c r="V3" s="38" t="s">
        <v>3</v>
      </c>
      <c r="W3" s="39" t="s">
        <v>4</v>
      </c>
      <c r="X3" s="39" t="s">
        <v>12</v>
      </c>
      <c r="Y3" s="39" t="s">
        <v>7</v>
      </c>
      <c r="Z3" s="47" t="s">
        <v>22</v>
      </c>
      <c r="AA3" s="2" t="s">
        <v>8</v>
      </c>
      <c r="AB3" s="45" t="s">
        <v>24</v>
      </c>
      <c r="AC3" s="418"/>
    </row>
    <row r="4" spans="1:29" s="1" customFormat="1" ht="16.5" customHeight="1" thickBot="1">
      <c r="A4" s="35" t="s">
        <v>19</v>
      </c>
      <c r="B4" s="57" t="s">
        <v>25</v>
      </c>
      <c r="C4" s="5" t="s">
        <v>21</v>
      </c>
      <c r="D4" s="7" t="s">
        <v>11</v>
      </c>
      <c r="E4" s="108" t="s">
        <v>9</v>
      </c>
      <c r="F4" s="61" t="s">
        <v>10</v>
      </c>
      <c r="G4" s="12" t="s">
        <v>5</v>
      </c>
      <c r="H4" s="13" t="s">
        <v>6</v>
      </c>
      <c r="I4" s="13" t="s">
        <v>7</v>
      </c>
      <c r="J4" s="13" t="s">
        <v>23</v>
      </c>
      <c r="K4" s="14" t="s">
        <v>23</v>
      </c>
      <c r="L4" s="12" t="s">
        <v>5</v>
      </c>
      <c r="M4" s="13" t="s">
        <v>6</v>
      </c>
      <c r="N4" s="13" t="s">
        <v>7</v>
      </c>
      <c r="O4" s="13" t="s">
        <v>23</v>
      </c>
      <c r="P4" s="14" t="s">
        <v>23</v>
      </c>
      <c r="Q4" s="12" t="s">
        <v>5</v>
      </c>
      <c r="R4" s="13" t="s">
        <v>6</v>
      </c>
      <c r="S4" s="13" t="s">
        <v>7</v>
      </c>
      <c r="T4" s="13" t="s">
        <v>23</v>
      </c>
      <c r="U4" s="14" t="s">
        <v>23</v>
      </c>
      <c r="V4" s="12" t="s">
        <v>5</v>
      </c>
      <c r="W4" s="13" t="s">
        <v>6</v>
      </c>
      <c r="X4" s="13" t="s">
        <v>7</v>
      </c>
      <c r="Y4" s="13" t="s">
        <v>23</v>
      </c>
      <c r="Z4" s="14" t="s">
        <v>23</v>
      </c>
      <c r="AA4" s="66" t="s">
        <v>23</v>
      </c>
      <c r="AB4" s="31" t="s">
        <v>18</v>
      </c>
      <c r="AC4" s="419"/>
    </row>
    <row r="5" spans="1:29" ht="16.5" customHeight="1">
      <c r="A5" s="277" t="s">
        <v>49</v>
      </c>
      <c r="B5" s="64" t="str">
        <f aca="true" t="shared" si="0" ref="B5:B25">C5&amp;" "&amp;D5</f>
        <v> </v>
      </c>
      <c r="C5" s="139"/>
      <c r="D5" s="275"/>
      <c r="E5" s="75"/>
      <c r="F5" s="19"/>
      <c r="G5" s="87"/>
      <c r="H5" s="88"/>
      <c r="I5" s="88"/>
      <c r="J5" s="11">
        <f aca="true" t="shared" si="1" ref="J5:J25">IF(I5="",0,VLOOKUP(I5,Landing,3))</f>
        <v>0</v>
      </c>
      <c r="K5" s="91">
        <f aca="true" t="shared" si="2" ref="K5:K25">SUM(IF(5&gt;G5,60*INT(G5)+100*(G5-INT(G5)),300)-H5+J5-(IF(G5&gt;5,100*(G5-INT(G5)),0)))</f>
        <v>0</v>
      </c>
      <c r="L5" s="87"/>
      <c r="M5" s="88"/>
      <c r="N5" s="88"/>
      <c r="O5" s="11">
        <f aca="true" t="shared" si="3" ref="O5:O21">IF(N5="",0,VLOOKUP(N5,Landing,3))</f>
        <v>0</v>
      </c>
      <c r="P5" s="92">
        <f aca="true" t="shared" si="4" ref="P5:P25">SUM(IF(5&gt;L5,60*INT(L5)+100*(L5-INT(L5)),300)-M5+O5-(IF(L5&gt;5,100*(L5-INT(L5)),0)))</f>
        <v>0</v>
      </c>
      <c r="Q5" s="87"/>
      <c r="R5" s="88"/>
      <c r="S5" s="88"/>
      <c r="T5" s="11">
        <f aca="true" t="shared" si="5" ref="T5:T11">IF(S5="",0,VLOOKUP(S5,Landing,3))</f>
        <v>0</v>
      </c>
      <c r="U5" s="92">
        <f aca="true" t="shared" si="6" ref="U5:U25">SUM(IF(5&gt;Q5,60*INT(Q5)+100*(Q5-INT(Q5)),300)-R5+T5-(IF(Q5&gt;5,100*(Q5-INT(Q5)),0)))</f>
        <v>0</v>
      </c>
      <c r="V5" s="87"/>
      <c r="W5" s="88"/>
      <c r="X5" s="88"/>
      <c r="Y5" s="11">
        <f aca="true" t="shared" si="7" ref="Y5:Y25">IF(X5="",0,VLOOKUP(X5,Landing,3))</f>
        <v>0</v>
      </c>
      <c r="Z5" s="92">
        <f aca="true" t="shared" si="8" ref="Z5:Z25">SUM(IF(5&gt;V5,60*INT(V5)+100*(V5-INT(V5)),300)-W5+Y5-(IF(V5&gt;5,100*(V5-INT(V5)),0)))</f>
        <v>0</v>
      </c>
      <c r="AA5" s="158">
        <f aca="true" t="shared" si="9" ref="AA5:AA25">SUM(+Z5,U5,P5,K5)-MIN(+Z5,U5,P5,K5)</f>
        <v>0</v>
      </c>
      <c r="AB5" s="71">
        <f>AA5-AA5</f>
        <v>0</v>
      </c>
      <c r="AC5" s="46" t="e">
        <f aca="true" t="shared" si="10" ref="AC5:AC25">AA5/max_score</f>
        <v>#DIV/0!</v>
      </c>
    </row>
    <row r="6" spans="1:29" ht="16.5" customHeight="1">
      <c r="A6" s="130" t="s">
        <v>42</v>
      </c>
      <c r="B6" s="64" t="str">
        <f t="shared" si="0"/>
        <v> </v>
      </c>
      <c r="C6" s="184"/>
      <c r="D6" s="147"/>
      <c r="E6" s="50"/>
      <c r="F6" s="20"/>
      <c r="G6" s="15"/>
      <c r="H6" s="25"/>
      <c r="I6" s="25"/>
      <c r="J6" s="10">
        <f t="shared" si="1"/>
        <v>0</v>
      </c>
      <c r="K6" s="89">
        <f t="shared" si="2"/>
        <v>0</v>
      </c>
      <c r="L6" s="15"/>
      <c r="M6" s="25"/>
      <c r="N6" s="25"/>
      <c r="O6" s="10">
        <f t="shared" si="3"/>
        <v>0</v>
      </c>
      <c r="P6" s="90">
        <f t="shared" si="4"/>
        <v>0</v>
      </c>
      <c r="Q6" s="15"/>
      <c r="R6" s="25"/>
      <c r="S6" s="25"/>
      <c r="T6" s="10">
        <f t="shared" si="5"/>
        <v>0</v>
      </c>
      <c r="U6" s="90">
        <f t="shared" si="6"/>
        <v>0</v>
      </c>
      <c r="V6" s="15"/>
      <c r="W6" s="25"/>
      <c r="X6" s="25"/>
      <c r="Y6" s="10">
        <f t="shared" si="7"/>
        <v>0</v>
      </c>
      <c r="Z6" s="90">
        <f t="shared" si="8"/>
        <v>0</v>
      </c>
      <c r="AA6" s="159">
        <f t="shared" si="9"/>
        <v>0</v>
      </c>
      <c r="AB6" s="71">
        <f>AA5-AA6</f>
        <v>0</v>
      </c>
      <c r="AC6" s="46" t="e">
        <f>AA6/max_score</f>
        <v>#DIV/0!</v>
      </c>
    </row>
    <row r="7" spans="1:29" ht="16.5" customHeight="1">
      <c r="A7" s="130" t="s">
        <v>43</v>
      </c>
      <c r="B7" s="64" t="str">
        <f t="shared" si="0"/>
        <v> </v>
      </c>
      <c r="C7" s="181"/>
      <c r="D7" s="148"/>
      <c r="E7" s="50"/>
      <c r="F7" s="20"/>
      <c r="G7" s="87"/>
      <c r="H7" s="88"/>
      <c r="I7" s="88"/>
      <c r="J7" s="10">
        <f t="shared" si="1"/>
        <v>0</v>
      </c>
      <c r="K7" s="89">
        <f t="shared" si="2"/>
        <v>0</v>
      </c>
      <c r="L7" s="87"/>
      <c r="M7" s="88"/>
      <c r="N7" s="88"/>
      <c r="O7" s="10">
        <f t="shared" si="3"/>
        <v>0</v>
      </c>
      <c r="P7" s="90">
        <f t="shared" si="4"/>
        <v>0</v>
      </c>
      <c r="Q7" s="87"/>
      <c r="R7" s="88"/>
      <c r="S7" s="88"/>
      <c r="T7" s="10">
        <f t="shared" si="5"/>
        <v>0</v>
      </c>
      <c r="U7" s="90">
        <f t="shared" si="6"/>
        <v>0</v>
      </c>
      <c r="V7" s="87"/>
      <c r="W7" s="88"/>
      <c r="X7" s="88"/>
      <c r="Y7" s="10">
        <f t="shared" si="7"/>
        <v>0</v>
      </c>
      <c r="Z7" s="90">
        <f t="shared" si="8"/>
        <v>0</v>
      </c>
      <c r="AA7" s="159">
        <f t="shared" si="9"/>
        <v>0</v>
      </c>
      <c r="AB7" s="71">
        <f aca="true" t="shared" si="11" ref="AB7:AB25">AA6-AA7</f>
        <v>0</v>
      </c>
      <c r="AC7" s="46" t="e">
        <f t="shared" si="10"/>
        <v>#DIV/0!</v>
      </c>
    </row>
    <row r="8" spans="1:29" ht="16.5" customHeight="1">
      <c r="A8" s="37">
        <v>4</v>
      </c>
      <c r="B8" s="64" t="str">
        <f t="shared" si="0"/>
        <v> </v>
      </c>
      <c r="C8" s="184"/>
      <c r="D8" s="185"/>
      <c r="E8" s="50"/>
      <c r="F8" s="20"/>
      <c r="G8" s="17"/>
      <c r="H8" s="9"/>
      <c r="I8" s="9"/>
      <c r="J8" s="10">
        <f t="shared" si="1"/>
        <v>0</v>
      </c>
      <c r="K8" s="89">
        <f t="shared" si="2"/>
        <v>0</v>
      </c>
      <c r="L8" s="8"/>
      <c r="M8" s="9"/>
      <c r="N8" s="9"/>
      <c r="O8" s="10">
        <f t="shared" si="3"/>
        <v>0</v>
      </c>
      <c r="P8" s="90">
        <f t="shared" si="4"/>
        <v>0</v>
      </c>
      <c r="Q8" s="8"/>
      <c r="R8" s="9"/>
      <c r="S8" s="9"/>
      <c r="T8" s="10">
        <f t="shared" si="5"/>
        <v>0</v>
      </c>
      <c r="U8" s="90">
        <f t="shared" si="6"/>
        <v>0</v>
      </c>
      <c r="V8" s="8"/>
      <c r="W8" s="9"/>
      <c r="X8" s="9"/>
      <c r="Y8" s="10">
        <f t="shared" si="7"/>
        <v>0</v>
      </c>
      <c r="Z8" s="90">
        <f t="shared" si="8"/>
        <v>0</v>
      </c>
      <c r="AA8" s="159">
        <f t="shared" si="9"/>
        <v>0</v>
      </c>
      <c r="AB8" s="71">
        <f t="shared" si="11"/>
        <v>0</v>
      </c>
      <c r="AC8" s="46" t="e">
        <f t="shared" si="10"/>
        <v>#DIV/0!</v>
      </c>
    </row>
    <row r="9" spans="1:29" ht="16.5" customHeight="1">
      <c r="A9" s="37">
        <v>5</v>
      </c>
      <c r="B9" s="64" t="str">
        <f t="shared" si="0"/>
        <v> </v>
      </c>
      <c r="C9" s="184"/>
      <c r="D9" s="185"/>
      <c r="E9" s="50"/>
      <c r="F9" s="20"/>
      <c r="G9" s="15"/>
      <c r="H9" s="25"/>
      <c r="I9" s="25"/>
      <c r="J9" s="10">
        <f t="shared" si="1"/>
        <v>0</v>
      </c>
      <c r="K9" s="89">
        <f t="shared" si="2"/>
        <v>0</v>
      </c>
      <c r="L9" s="15"/>
      <c r="M9" s="25"/>
      <c r="N9" s="25"/>
      <c r="O9" s="10">
        <f t="shared" si="3"/>
        <v>0</v>
      </c>
      <c r="P9" s="90">
        <f t="shared" si="4"/>
        <v>0</v>
      </c>
      <c r="Q9" s="15"/>
      <c r="R9" s="25"/>
      <c r="S9" s="25"/>
      <c r="T9" s="10">
        <f t="shared" si="5"/>
        <v>0</v>
      </c>
      <c r="U9" s="90">
        <f t="shared" si="6"/>
        <v>0</v>
      </c>
      <c r="V9" s="15"/>
      <c r="W9" s="25"/>
      <c r="X9" s="25"/>
      <c r="Y9" s="10">
        <f t="shared" si="7"/>
        <v>0</v>
      </c>
      <c r="Z9" s="94">
        <f t="shared" si="8"/>
        <v>0</v>
      </c>
      <c r="AA9" s="95">
        <f t="shared" si="9"/>
        <v>0</v>
      </c>
      <c r="AB9" s="71">
        <f>AA8-AA9</f>
        <v>0</v>
      </c>
      <c r="AC9" s="46" t="e">
        <f>AA9/max_score</f>
        <v>#DIV/0!</v>
      </c>
    </row>
    <row r="10" spans="1:29" ht="16.5" customHeight="1">
      <c r="A10" s="37">
        <v>6</v>
      </c>
      <c r="B10" s="64" t="str">
        <f t="shared" si="0"/>
        <v> </v>
      </c>
      <c r="C10" s="184"/>
      <c r="D10" s="185"/>
      <c r="E10" s="50"/>
      <c r="F10" s="20"/>
      <c r="G10" s="23"/>
      <c r="H10" s="24"/>
      <c r="I10" s="24"/>
      <c r="J10" s="10">
        <f t="shared" si="1"/>
        <v>0</v>
      </c>
      <c r="K10" s="89">
        <f t="shared" si="2"/>
        <v>0</v>
      </c>
      <c r="L10" s="26"/>
      <c r="M10" s="24"/>
      <c r="N10" s="24"/>
      <c r="O10" s="10">
        <f t="shared" si="3"/>
        <v>0</v>
      </c>
      <c r="P10" s="90">
        <f t="shared" si="4"/>
        <v>0</v>
      </c>
      <c r="Q10" s="26"/>
      <c r="R10" s="24"/>
      <c r="S10" s="24"/>
      <c r="T10" s="10">
        <f t="shared" si="5"/>
        <v>0</v>
      </c>
      <c r="U10" s="90">
        <f t="shared" si="6"/>
        <v>0</v>
      </c>
      <c r="V10" s="26"/>
      <c r="W10" s="24"/>
      <c r="X10" s="24"/>
      <c r="Y10" s="10">
        <f t="shared" si="7"/>
        <v>0</v>
      </c>
      <c r="Z10" s="94">
        <f t="shared" si="8"/>
        <v>0</v>
      </c>
      <c r="AA10" s="95">
        <f t="shared" si="9"/>
        <v>0</v>
      </c>
      <c r="AB10" s="71">
        <f t="shared" si="11"/>
        <v>0</v>
      </c>
      <c r="AC10" s="46" t="e">
        <f t="shared" si="10"/>
        <v>#DIV/0!</v>
      </c>
    </row>
    <row r="11" spans="1:29" ht="16.5" customHeight="1">
      <c r="A11" s="37">
        <v>7</v>
      </c>
      <c r="B11" s="64" t="str">
        <f t="shared" si="0"/>
        <v> </v>
      </c>
      <c r="C11" s="140"/>
      <c r="D11" s="147"/>
      <c r="E11" s="50"/>
      <c r="F11" s="20"/>
      <c r="G11" s="87"/>
      <c r="H11" s="88"/>
      <c r="I11" s="88"/>
      <c r="J11" s="11">
        <f t="shared" si="1"/>
        <v>0</v>
      </c>
      <c r="K11" s="91">
        <f t="shared" si="2"/>
        <v>0</v>
      </c>
      <c r="L11" s="87"/>
      <c r="M11" s="88"/>
      <c r="N11" s="88"/>
      <c r="O11" s="11">
        <f t="shared" si="3"/>
        <v>0</v>
      </c>
      <c r="P11" s="92">
        <f t="shared" si="4"/>
        <v>0</v>
      </c>
      <c r="Q11" s="87"/>
      <c r="R11" s="88"/>
      <c r="S11" s="88"/>
      <c r="T11" s="11">
        <f t="shared" si="5"/>
        <v>0</v>
      </c>
      <c r="U11" s="92">
        <f t="shared" si="6"/>
        <v>0</v>
      </c>
      <c r="V11" s="15"/>
      <c r="W11" s="25"/>
      <c r="X11" s="25"/>
      <c r="Y11" s="11">
        <f t="shared" si="7"/>
        <v>0</v>
      </c>
      <c r="Z11" s="92">
        <f t="shared" si="8"/>
        <v>0</v>
      </c>
      <c r="AA11" s="95">
        <f t="shared" si="9"/>
        <v>0</v>
      </c>
      <c r="AB11" s="71">
        <f t="shared" si="11"/>
        <v>0</v>
      </c>
      <c r="AC11" s="46" t="e">
        <f t="shared" si="10"/>
        <v>#DIV/0!</v>
      </c>
    </row>
    <row r="12" spans="1:29" ht="16.5" customHeight="1">
      <c r="A12" s="37">
        <v>8</v>
      </c>
      <c r="B12" s="64" t="str">
        <f t="shared" si="0"/>
        <v> </v>
      </c>
      <c r="C12" s="140"/>
      <c r="D12" s="147"/>
      <c r="E12" s="115"/>
      <c r="F12" s="116"/>
      <c r="G12" s="118"/>
      <c r="H12" s="120"/>
      <c r="I12" s="120"/>
      <c r="J12" s="10">
        <f t="shared" si="1"/>
        <v>0</v>
      </c>
      <c r="K12" s="89">
        <f t="shared" si="2"/>
        <v>0</v>
      </c>
      <c r="L12" s="124"/>
      <c r="M12" s="120"/>
      <c r="N12" s="120"/>
      <c r="O12" s="10">
        <f t="shared" si="3"/>
        <v>0</v>
      </c>
      <c r="P12" s="90">
        <f t="shared" si="4"/>
        <v>0</v>
      </c>
      <c r="Q12" s="124"/>
      <c r="R12" s="120"/>
      <c r="S12" s="120"/>
      <c r="T12" s="122">
        <v>0</v>
      </c>
      <c r="U12" s="92">
        <f t="shared" si="6"/>
        <v>0</v>
      </c>
      <c r="V12" s="124"/>
      <c r="W12" s="120"/>
      <c r="X12" s="120"/>
      <c r="Y12" s="10">
        <f t="shared" si="7"/>
        <v>0</v>
      </c>
      <c r="Z12" s="94">
        <f t="shared" si="8"/>
        <v>0</v>
      </c>
      <c r="AA12" s="95">
        <f t="shared" si="9"/>
        <v>0</v>
      </c>
      <c r="AB12" s="71">
        <f t="shared" si="11"/>
        <v>0</v>
      </c>
      <c r="AC12" s="46" t="e">
        <f t="shared" si="10"/>
        <v>#DIV/0!</v>
      </c>
    </row>
    <row r="13" spans="1:29" ht="16.5" customHeight="1">
      <c r="A13" s="37">
        <v>9</v>
      </c>
      <c r="B13" s="64" t="str">
        <f t="shared" si="0"/>
        <v> </v>
      </c>
      <c r="C13" s="50"/>
      <c r="D13" s="99"/>
      <c r="E13" s="50"/>
      <c r="F13" s="20"/>
      <c r="G13" s="113"/>
      <c r="H13" s="88"/>
      <c r="I13" s="88"/>
      <c r="J13" s="11">
        <f t="shared" si="1"/>
        <v>0</v>
      </c>
      <c r="K13" s="89">
        <f t="shared" si="2"/>
        <v>0</v>
      </c>
      <c r="L13" s="87"/>
      <c r="M13" s="88"/>
      <c r="N13" s="88"/>
      <c r="O13" s="11">
        <f t="shared" si="3"/>
        <v>0</v>
      </c>
      <c r="P13" s="92">
        <f t="shared" si="4"/>
        <v>0</v>
      </c>
      <c r="Q13" s="87"/>
      <c r="R13" s="88"/>
      <c r="S13" s="88"/>
      <c r="T13" s="11">
        <f aca="true" t="shared" si="12" ref="T13:T25">IF(S13="",0,VLOOKUP(S13,Landing,3))</f>
        <v>0</v>
      </c>
      <c r="U13" s="92">
        <f t="shared" si="6"/>
        <v>0</v>
      </c>
      <c r="V13" s="87"/>
      <c r="W13" s="88"/>
      <c r="X13" s="88"/>
      <c r="Y13" s="11">
        <f t="shared" si="7"/>
        <v>0</v>
      </c>
      <c r="Z13" s="93">
        <f t="shared" si="8"/>
        <v>0</v>
      </c>
      <c r="AA13" s="95">
        <f t="shared" si="9"/>
        <v>0</v>
      </c>
      <c r="AB13" s="71">
        <f t="shared" si="11"/>
        <v>0</v>
      </c>
      <c r="AC13" s="46" t="e">
        <f t="shared" si="10"/>
        <v>#DIV/0!</v>
      </c>
    </row>
    <row r="14" spans="1:29" ht="16.5" customHeight="1">
      <c r="A14" s="37">
        <v>10</v>
      </c>
      <c r="B14" s="64" t="str">
        <f t="shared" si="0"/>
        <v> </v>
      </c>
      <c r="C14" s="85"/>
      <c r="D14" s="160"/>
      <c r="E14" s="50"/>
      <c r="F14" s="20"/>
      <c r="G14" s="16"/>
      <c r="H14" s="25"/>
      <c r="I14" s="25"/>
      <c r="J14" s="11">
        <f t="shared" si="1"/>
        <v>0</v>
      </c>
      <c r="K14" s="91">
        <f t="shared" si="2"/>
        <v>0</v>
      </c>
      <c r="L14" s="15"/>
      <c r="M14" s="25"/>
      <c r="N14" s="25"/>
      <c r="O14" s="11">
        <f t="shared" si="3"/>
        <v>0</v>
      </c>
      <c r="P14" s="92">
        <f t="shared" si="4"/>
        <v>0</v>
      </c>
      <c r="Q14" s="15"/>
      <c r="R14" s="25"/>
      <c r="S14" s="25"/>
      <c r="T14" s="11">
        <f t="shared" si="12"/>
        <v>0</v>
      </c>
      <c r="U14" s="92">
        <f t="shared" si="6"/>
        <v>0</v>
      </c>
      <c r="V14" s="15"/>
      <c r="W14" s="25"/>
      <c r="X14" s="25"/>
      <c r="Y14" s="11">
        <f t="shared" si="7"/>
        <v>0</v>
      </c>
      <c r="Z14" s="93">
        <f t="shared" si="8"/>
        <v>0</v>
      </c>
      <c r="AA14" s="95">
        <f t="shared" si="9"/>
        <v>0</v>
      </c>
      <c r="AB14" s="71">
        <f t="shared" si="11"/>
        <v>0</v>
      </c>
      <c r="AC14" s="46" t="e">
        <f t="shared" si="10"/>
        <v>#DIV/0!</v>
      </c>
    </row>
    <row r="15" spans="1:29" ht="16.5" customHeight="1">
      <c r="A15" s="37">
        <v>11</v>
      </c>
      <c r="B15" s="64" t="str">
        <f t="shared" si="0"/>
        <v> </v>
      </c>
      <c r="C15" s="50"/>
      <c r="D15" s="86"/>
      <c r="E15" s="50"/>
      <c r="F15" s="20"/>
      <c r="G15" s="16"/>
      <c r="H15" s="25"/>
      <c r="I15" s="25"/>
      <c r="J15" s="11">
        <f t="shared" si="1"/>
        <v>0</v>
      </c>
      <c r="K15" s="91">
        <f t="shared" si="2"/>
        <v>0</v>
      </c>
      <c r="L15" s="15"/>
      <c r="M15" s="25"/>
      <c r="N15" s="25"/>
      <c r="O15" s="11">
        <f t="shared" si="3"/>
        <v>0</v>
      </c>
      <c r="P15" s="92">
        <f t="shared" si="4"/>
        <v>0</v>
      </c>
      <c r="Q15" s="15"/>
      <c r="R15" s="25"/>
      <c r="S15" s="25"/>
      <c r="T15" s="11">
        <f t="shared" si="12"/>
        <v>0</v>
      </c>
      <c r="U15" s="92">
        <f t="shared" si="6"/>
        <v>0</v>
      </c>
      <c r="V15" s="15"/>
      <c r="W15" s="25"/>
      <c r="X15" s="25"/>
      <c r="Y15" s="11">
        <f t="shared" si="7"/>
        <v>0</v>
      </c>
      <c r="Z15" s="93">
        <f t="shared" si="8"/>
        <v>0</v>
      </c>
      <c r="AA15" s="95">
        <f t="shared" si="9"/>
        <v>0</v>
      </c>
      <c r="AB15" s="71">
        <f t="shared" si="11"/>
        <v>0</v>
      </c>
      <c r="AC15" s="46" t="e">
        <f t="shared" si="10"/>
        <v>#DIV/0!</v>
      </c>
    </row>
    <row r="16" spans="1:29" ht="16.5" customHeight="1">
      <c r="A16" s="37">
        <v>12</v>
      </c>
      <c r="B16" s="64" t="str">
        <f t="shared" si="0"/>
        <v> </v>
      </c>
      <c r="C16" s="84"/>
      <c r="D16" s="160"/>
      <c r="E16" s="50"/>
      <c r="F16" s="20"/>
      <c r="G16" s="23"/>
      <c r="H16" s="24"/>
      <c r="I16" s="24"/>
      <c r="J16" s="10">
        <f t="shared" si="1"/>
        <v>0</v>
      </c>
      <c r="K16" s="89">
        <f t="shared" si="2"/>
        <v>0</v>
      </c>
      <c r="L16" s="26"/>
      <c r="M16" s="24"/>
      <c r="N16" s="24"/>
      <c r="O16" s="10">
        <f t="shared" si="3"/>
        <v>0</v>
      </c>
      <c r="P16" s="92">
        <f t="shared" si="4"/>
        <v>0</v>
      </c>
      <c r="Q16" s="26"/>
      <c r="R16" s="24"/>
      <c r="S16" s="24"/>
      <c r="T16" s="10">
        <f t="shared" si="12"/>
        <v>0</v>
      </c>
      <c r="U16" s="92">
        <f t="shared" si="6"/>
        <v>0</v>
      </c>
      <c r="V16" s="26"/>
      <c r="W16" s="24"/>
      <c r="X16" s="24"/>
      <c r="Y16" s="10">
        <f t="shared" si="7"/>
        <v>0</v>
      </c>
      <c r="Z16" s="93">
        <f t="shared" si="8"/>
        <v>0</v>
      </c>
      <c r="AA16" s="95">
        <f t="shared" si="9"/>
        <v>0</v>
      </c>
      <c r="AB16" s="71">
        <f t="shared" si="11"/>
        <v>0</v>
      </c>
      <c r="AC16" s="46" t="e">
        <f t="shared" si="10"/>
        <v>#DIV/0!</v>
      </c>
    </row>
    <row r="17" spans="1:29" ht="16.5" customHeight="1">
      <c r="A17" s="37">
        <v>13</v>
      </c>
      <c r="B17" s="64" t="str">
        <f t="shared" si="0"/>
        <v> </v>
      </c>
      <c r="C17" s="85"/>
      <c r="D17" s="160"/>
      <c r="E17" s="50"/>
      <c r="F17" s="20"/>
      <c r="G17" s="117"/>
      <c r="H17" s="119"/>
      <c r="I17" s="119"/>
      <c r="J17" s="121">
        <f t="shared" si="1"/>
        <v>0</v>
      </c>
      <c r="K17" s="114">
        <f t="shared" si="2"/>
        <v>0</v>
      </c>
      <c r="L17" s="123"/>
      <c r="M17" s="119"/>
      <c r="N17" s="119"/>
      <c r="O17" s="121">
        <f t="shared" si="3"/>
        <v>0</v>
      </c>
      <c r="P17" s="103">
        <f t="shared" si="4"/>
        <v>0</v>
      </c>
      <c r="Q17" s="123"/>
      <c r="R17" s="119"/>
      <c r="S17" s="119"/>
      <c r="T17" s="121">
        <f t="shared" si="12"/>
        <v>0</v>
      </c>
      <c r="U17" s="103">
        <f t="shared" si="6"/>
        <v>0</v>
      </c>
      <c r="V17" s="123"/>
      <c r="W17" s="119"/>
      <c r="X17" s="119"/>
      <c r="Y17" s="121">
        <f t="shared" si="7"/>
        <v>0</v>
      </c>
      <c r="Z17" s="104">
        <f t="shared" si="8"/>
        <v>0</v>
      </c>
      <c r="AA17" s="95">
        <f t="shared" si="9"/>
        <v>0</v>
      </c>
      <c r="AB17" s="71">
        <f t="shared" si="11"/>
        <v>0</v>
      </c>
      <c r="AC17" s="46" t="e">
        <f t="shared" si="10"/>
        <v>#DIV/0!</v>
      </c>
    </row>
    <row r="18" spans="1:29" ht="16.5" customHeight="1">
      <c r="A18" s="37">
        <v>14</v>
      </c>
      <c r="B18" s="64" t="str">
        <f t="shared" si="0"/>
        <v> </v>
      </c>
      <c r="C18" s="84"/>
      <c r="D18" s="160"/>
      <c r="E18" s="50"/>
      <c r="F18" s="20"/>
      <c r="G18" s="17"/>
      <c r="H18" s="24"/>
      <c r="I18" s="24"/>
      <c r="J18" s="10">
        <f t="shared" si="1"/>
        <v>0</v>
      </c>
      <c r="K18" s="89">
        <f t="shared" si="2"/>
        <v>0</v>
      </c>
      <c r="L18" s="8"/>
      <c r="M18" s="24"/>
      <c r="N18" s="24"/>
      <c r="O18" s="10">
        <f t="shared" si="3"/>
        <v>0</v>
      </c>
      <c r="P18" s="92">
        <f t="shared" si="4"/>
        <v>0</v>
      </c>
      <c r="Q18" s="8"/>
      <c r="R18" s="24"/>
      <c r="S18" s="24"/>
      <c r="T18" s="10">
        <f t="shared" si="12"/>
        <v>0</v>
      </c>
      <c r="U18" s="92">
        <f t="shared" si="6"/>
        <v>0</v>
      </c>
      <c r="V18" s="8"/>
      <c r="W18" s="24"/>
      <c r="X18" s="24"/>
      <c r="Y18" s="10">
        <f t="shared" si="7"/>
        <v>0</v>
      </c>
      <c r="Z18" s="93">
        <f t="shared" si="8"/>
        <v>0</v>
      </c>
      <c r="AA18" s="95">
        <f t="shared" si="9"/>
        <v>0</v>
      </c>
      <c r="AB18" s="71">
        <f t="shared" si="11"/>
        <v>0</v>
      </c>
      <c r="AC18" s="46" t="e">
        <f t="shared" si="10"/>
        <v>#DIV/0!</v>
      </c>
    </row>
    <row r="19" spans="1:29" ht="16.5" customHeight="1">
      <c r="A19" s="37">
        <v>15</v>
      </c>
      <c r="B19" s="64" t="str">
        <f t="shared" si="0"/>
        <v> </v>
      </c>
      <c r="C19" s="84"/>
      <c r="D19" s="160"/>
      <c r="E19" s="50"/>
      <c r="F19" s="20"/>
      <c r="G19" s="17"/>
      <c r="H19" s="9"/>
      <c r="I19" s="9"/>
      <c r="J19" s="10">
        <f t="shared" si="1"/>
        <v>0</v>
      </c>
      <c r="K19" s="89">
        <f t="shared" si="2"/>
        <v>0</v>
      </c>
      <c r="L19" s="8"/>
      <c r="M19" s="9"/>
      <c r="N19" s="9"/>
      <c r="O19" s="10">
        <f t="shared" si="3"/>
        <v>0</v>
      </c>
      <c r="P19" s="92">
        <f t="shared" si="4"/>
        <v>0</v>
      </c>
      <c r="Q19" s="8"/>
      <c r="R19" s="9"/>
      <c r="S19" s="9"/>
      <c r="T19" s="10">
        <f t="shared" si="12"/>
        <v>0</v>
      </c>
      <c r="U19" s="92">
        <f t="shared" si="6"/>
        <v>0</v>
      </c>
      <c r="V19" s="8"/>
      <c r="W19" s="9"/>
      <c r="X19" s="9"/>
      <c r="Y19" s="10">
        <f t="shared" si="7"/>
        <v>0</v>
      </c>
      <c r="Z19" s="93">
        <f t="shared" si="8"/>
        <v>0</v>
      </c>
      <c r="AA19" s="95">
        <f t="shared" si="9"/>
        <v>0</v>
      </c>
      <c r="AB19" s="71">
        <f t="shared" si="11"/>
        <v>0</v>
      </c>
      <c r="AC19" s="46" t="e">
        <f t="shared" si="10"/>
        <v>#DIV/0!</v>
      </c>
    </row>
    <row r="20" spans="1:29" ht="16.5" customHeight="1">
      <c r="A20" s="37">
        <v>15</v>
      </c>
      <c r="B20" s="64" t="str">
        <f t="shared" si="0"/>
        <v> </v>
      </c>
      <c r="C20" s="84"/>
      <c r="D20" s="160"/>
      <c r="E20" s="50"/>
      <c r="F20" s="20"/>
      <c r="G20" s="17"/>
      <c r="H20" s="9"/>
      <c r="I20" s="9"/>
      <c r="J20" s="10">
        <f t="shared" si="1"/>
        <v>0</v>
      </c>
      <c r="K20" s="89">
        <f t="shared" si="2"/>
        <v>0</v>
      </c>
      <c r="L20" s="8"/>
      <c r="M20" s="9"/>
      <c r="N20" s="9"/>
      <c r="O20" s="10">
        <f t="shared" si="3"/>
        <v>0</v>
      </c>
      <c r="P20" s="92">
        <f t="shared" si="4"/>
        <v>0</v>
      </c>
      <c r="Q20" s="8"/>
      <c r="R20" s="9"/>
      <c r="S20" s="9"/>
      <c r="T20" s="10">
        <f t="shared" si="12"/>
        <v>0</v>
      </c>
      <c r="U20" s="92">
        <f t="shared" si="6"/>
        <v>0</v>
      </c>
      <c r="V20" s="8"/>
      <c r="W20" s="9"/>
      <c r="X20" s="9"/>
      <c r="Y20" s="10">
        <f t="shared" si="7"/>
        <v>0</v>
      </c>
      <c r="Z20" s="93">
        <f t="shared" si="8"/>
        <v>0</v>
      </c>
      <c r="AA20" s="95">
        <f t="shared" si="9"/>
        <v>0</v>
      </c>
      <c r="AB20" s="71">
        <f t="shared" si="11"/>
        <v>0</v>
      </c>
      <c r="AC20" s="46" t="e">
        <f t="shared" si="10"/>
        <v>#DIV/0!</v>
      </c>
    </row>
    <row r="21" spans="1:29" ht="16.5" customHeight="1">
      <c r="A21" s="37">
        <v>17</v>
      </c>
      <c r="B21" s="64" t="str">
        <f t="shared" si="0"/>
        <v> </v>
      </c>
      <c r="C21" s="85"/>
      <c r="D21" s="160"/>
      <c r="E21" s="50"/>
      <c r="F21" s="20"/>
      <c r="G21" s="17"/>
      <c r="H21" s="9"/>
      <c r="I21" s="9"/>
      <c r="J21" s="10">
        <f t="shared" si="1"/>
        <v>0</v>
      </c>
      <c r="K21" s="89">
        <f t="shared" si="2"/>
        <v>0</v>
      </c>
      <c r="L21" s="8"/>
      <c r="M21" s="9"/>
      <c r="N21" s="9"/>
      <c r="O21" s="10">
        <f t="shared" si="3"/>
        <v>0</v>
      </c>
      <c r="P21" s="92">
        <f t="shared" si="4"/>
        <v>0</v>
      </c>
      <c r="Q21" s="8"/>
      <c r="R21" s="9"/>
      <c r="S21" s="9"/>
      <c r="T21" s="10">
        <f t="shared" si="12"/>
        <v>0</v>
      </c>
      <c r="U21" s="92">
        <f t="shared" si="6"/>
        <v>0</v>
      </c>
      <c r="V21" s="8"/>
      <c r="W21" s="9"/>
      <c r="X21" s="9"/>
      <c r="Y21" s="10">
        <f t="shared" si="7"/>
        <v>0</v>
      </c>
      <c r="Z21" s="93">
        <f t="shared" si="8"/>
        <v>0</v>
      </c>
      <c r="AA21" s="95">
        <f t="shared" si="9"/>
        <v>0</v>
      </c>
      <c r="AB21" s="71">
        <f t="shared" si="11"/>
        <v>0</v>
      </c>
      <c r="AC21" s="46" t="e">
        <f t="shared" si="10"/>
        <v>#DIV/0!</v>
      </c>
    </row>
    <row r="22" spans="1:29" ht="16.5" customHeight="1">
      <c r="A22" s="37">
        <v>18</v>
      </c>
      <c r="B22" s="64" t="str">
        <f t="shared" si="0"/>
        <v> </v>
      </c>
      <c r="C22" s="85"/>
      <c r="D22" s="160"/>
      <c r="E22" s="50"/>
      <c r="F22" s="20"/>
      <c r="G22" s="17"/>
      <c r="H22" s="9"/>
      <c r="I22" s="9"/>
      <c r="J22" s="10">
        <f t="shared" si="1"/>
        <v>0</v>
      </c>
      <c r="K22" s="89">
        <f t="shared" si="2"/>
        <v>0</v>
      </c>
      <c r="L22" s="8"/>
      <c r="M22" s="9"/>
      <c r="N22" s="9"/>
      <c r="O22" s="10">
        <v>0</v>
      </c>
      <c r="P22" s="92">
        <f t="shared" si="4"/>
        <v>0</v>
      </c>
      <c r="Q22" s="8"/>
      <c r="R22" s="9"/>
      <c r="S22" s="9"/>
      <c r="T22" s="10">
        <f t="shared" si="12"/>
        <v>0</v>
      </c>
      <c r="U22" s="92">
        <f t="shared" si="6"/>
        <v>0</v>
      </c>
      <c r="V22" s="8"/>
      <c r="W22" s="9"/>
      <c r="X22" s="9"/>
      <c r="Y22" s="10">
        <f t="shared" si="7"/>
        <v>0</v>
      </c>
      <c r="Z22" s="93">
        <f t="shared" si="8"/>
        <v>0</v>
      </c>
      <c r="AA22" s="95">
        <f t="shared" si="9"/>
        <v>0</v>
      </c>
      <c r="AB22" s="71">
        <f t="shared" si="11"/>
        <v>0</v>
      </c>
      <c r="AC22" s="46" t="e">
        <f t="shared" si="10"/>
        <v>#DIV/0!</v>
      </c>
    </row>
    <row r="23" spans="1:29" ht="16.5" customHeight="1">
      <c r="A23" s="37">
        <v>19</v>
      </c>
      <c r="B23" s="64" t="str">
        <f t="shared" si="0"/>
        <v> </v>
      </c>
      <c r="C23" s="84"/>
      <c r="D23" s="160"/>
      <c r="E23" s="50"/>
      <c r="F23" s="20"/>
      <c r="G23" s="17"/>
      <c r="H23" s="9"/>
      <c r="I23" s="9"/>
      <c r="J23" s="10">
        <f t="shared" si="1"/>
        <v>0</v>
      </c>
      <c r="K23" s="89">
        <f t="shared" si="2"/>
        <v>0</v>
      </c>
      <c r="L23" s="8"/>
      <c r="M23" s="9"/>
      <c r="N23" s="9"/>
      <c r="O23" s="10">
        <f>IF(N23="",0,VLOOKUP(N23,Landing,3))</f>
        <v>0</v>
      </c>
      <c r="P23" s="92">
        <f t="shared" si="4"/>
        <v>0</v>
      </c>
      <c r="Q23" s="8"/>
      <c r="R23" s="9"/>
      <c r="S23" s="9"/>
      <c r="T23" s="10">
        <f t="shared" si="12"/>
        <v>0</v>
      </c>
      <c r="U23" s="92">
        <f t="shared" si="6"/>
        <v>0</v>
      </c>
      <c r="V23" s="8"/>
      <c r="W23" s="9"/>
      <c r="X23" s="9"/>
      <c r="Y23" s="10">
        <f t="shared" si="7"/>
        <v>0</v>
      </c>
      <c r="Z23" s="93">
        <f t="shared" si="8"/>
        <v>0</v>
      </c>
      <c r="AA23" s="95">
        <f t="shared" si="9"/>
        <v>0</v>
      </c>
      <c r="AB23" s="71">
        <f t="shared" si="11"/>
        <v>0</v>
      </c>
      <c r="AC23" s="46" t="e">
        <f t="shared" si="10"/>
        <v>#DIV/0!</v>
      </c>
    </row>
    <row r="24" spans="1:29" ht="16.5" customHeight="1">
      <c r="A24" s="37">
        <v>20</v>
      </c>
      <c r="B24" s="64" t="str">
        <f t="shared" si="0"/>
        <v> </v>
      </c>
      <c r="C24" s="85"/>
      <c r="D24" s="160"/>
      <c r="E24" s="50"/>
      <c r="F24" s="20"/>
      <c r="G24" s="17"/>
      <c r="H24" s="9"/>
      <c r="I24" s="9"/>
      <c r="J24" s="10">
        <f t="shared" si="1"/>
        <v>0</v>
      </c>
      <c r="K24" s="89">
        <f t="shared" si="2"/>
        <v>0</v>
      </c>
      <c r="L24" s="8"/>
      <c r="M24" s="9"/>
      <c r="N24" s="9"/>
      <c r="O24" s="10">
        <v>0</v>
      </c>
      <c r="P24" s="92">
        <f t="shared" si="4"/>
        <v>0</v>
      </c>
      <c r="Q24" s="8"/>
      <c r="R24" s="9"/>
      <c r="S24" s="9"/>
      <c r="T24" s="10">
        <f t="shared" si="12"/>
        <v>0</v>
      </c>
      <c r="U24" s="92">
        <f t="shared" si="6"/>
        <v>0</v>
      </c>
      <c r="V24" s="8"/>
      <c r="W24" s="9"/>
      <c r="X24" s="9"/>
      <c r="Y24" s="10">
        <f t="shared" si="7"/>
        <v>0</v>
      </c>
      <c r="Z24" s="93">
        <f t="shared" si="8"/>
        <v>0</v>
      </c>
      <c r="AA24" s="95">
        <f t="shared" si="9"/>
        <v>0</v>
      </c>
      <c r="AB24" s="71">
        <f t="shared" si="11"/>
        <v>0</v>
      </c>
      <c r="AC24" s="46" t="e">
        <f t="shared" si="10"/>
        <v>#DIV/0!</v>
      </c>
    </row>
    <row r="25" spans="1:29" ht="16.5" customHeight="1">
      <c r="A25" s="37">
        <v>21</v>
      </c>
      <c r="B25" s="64" t="str">
        <f t="shared" si="0"/>
        <v> </v>
      </c>
      <c r="C25" s="84"/>
      <c r="D25" s="160"/>
      <c r="E25" s="50"/>
      <c r="F25" s="20"/>
      <c r="G25" s="17"/>
      <c r="H25" s="9"/>
      <c r="I25" s="9"/>
      <c r="J25" s="10">
        <f t="shared" si="1"/>
        <v>0</v>
      </c>
      <c r="K25" s="89">
        <f t="shared" si="2"/>
        <v>0</v>
      </c>
      <c r="L25" s="8"/>
      <c r="M25" s="9"/>
      <c r="N25" s="9"/>
      <c r="O25" s="10">
        <f>IF(N25="",0,VLOOKUP(N25,Landing,3))</f>
        <v>0</v>
      </c>
      <c r="P25" s="92">
        <f t="shared" si="4"/>
        <v>0</v>
      </c>
      <c r="Q25" s="8"/>
      <c r="R25" s="9"/>
      <c r="S25" s="9"/>
      <c r="T25" s="10">
        <f t="shared" si="12"/>
        <v>0</v>
      </c>
      <c r="U25" s="92">
        <f t="shared" si="6"/>
        <v>0</v>
      </c>
      <c r="V25" s="8"/>
      <c r="W25" s="9"/>
      <c r="X25" s="9"/>
      <c r="Y25" s="10">
        <f t="shared" si="7"/>
        <v>0</v>
      </c>
      <c r="Z25" s="93">
        <f t="shared" si="8"/>
        <v>0</v>
      </c>
      <c r="AA25" s="95">
        <f t="shared" si="9"/>
        <v>0</v>
      </c>
      <c r="AB25" s="71">
        <f t="shared" si="11"/>
        <v>0</v>
      </c>
      <c r="AC25" s="46" t="e">
        <f t="shared" si="10"/>
        <v>#DIV/0!</v>
      </c>
    </row>
    <row r="26" spans="1:29" ht="16.5" customHeight="1" thickBot="1">
      <c r="A26" s="29"/>
      <c r="B26" s="62"/>
      <c r="C26" s="3"/>
      <c r="D26" s="80"/>
      <c r="E26" s="3"/>
      <c r="F26" s="4"/>
      <c r="G26" s="18"/>
      <c r="H26" s="6"/>
      <c r="I26" s="6"/>
      <c r="J26" s="6"/>
      <c r="K26" s="4"/>
      <c r="L26" s="3"/>
      <c r="M26" s="6"/>
      <c r="N26" s="6"/>
      <c r="O26" s="6"/>
      <c r="P26" s="4"/>
      <c r="Q26" s="3"/>
      <c r="R26" s="6"/>
      <c r="S26" s="6"/>
      <c r="T26" s="6"/>
      <c r="U26" s="4"/>
      <c r="V26" s="3"/>
      <c r="W26" s="6"/>
      <c r="X26" s="6"/>
      <c r="Y26" s="6"/>
      <c r="Z26" s="80"/>
      <c r="AA26" s="29"/>
      <c r="AB26" s="72"/>
      <c r="AC26" s="28"/>
    </row>
    <row r="28" spans="2:11" ht="16.5" customHeight="1">
      <c r="B28" s="58"/>
      <c r="C28" s="58"/>
      <c r="D28" s="58"/>
      <c r="E28" s="58"/>
      <c r="K28" s="55"/>
    </row>
    <row r="29" spans="2:5" ht="16.5" customHeight="1">
      <c r="B29" s="58"/>
      <c r="C29" s="58"/>
      <c r="D29" s="58"/>
      <c r="E29" s="58"/>
    </row>
    <row r="30" spans="2:5" ht="16.5" customHeight="1">
      <c r="B30" s="58"/>
      <c r="C30" s="58"/>
      <c r="D30" s="58"/>
      <c r="E30" s="58"/>
    </row>
    <row r="31" spans="2:5" ht="16.5" customHeight="1">
      <c r="B31" s="58"/>
      <c r="C31" s="58"/>
      <c r="D31" s="58"/>
      <c r="E31" s="58"/>
    </row>
    <row r="32" spans="2:5" ht="16.5" customHeight="1">
      <c r="B32" s="58"/>
      <c r="C32" s="58"/>
      <c r="D32" s="58"/>
      <c r="E32" s="58"/>
    </row>
    <row r="33" spans="2:5" ht="16.5" customHeight="1">
      <c r="B33" s="58"/>
      <c r="C33" s="58"/>
      <c r="D33" s="58"/>
      <c r="E33" s="58"/>
    </row>
    <row r="34" spans="2:29" ht="16.5" customHeight="1">
      <c r="B34" s="58"/>
      <c r="C34" s="58"/>
      <c r="D34" s="58"/>
      <c r="E34" s="58"/>
      <c r="AC34" t="s">
        <v>48</v>
      </c>
    </row>
    <row r="35" spans="2:5" ht="16.5" customHeight="1">
      <c r="B35" s="58"/>
      <c r="C35" s="58"/>
      <c r="D35" s="58"/>
      <c r="E35" s="58"/>
    </row>
  </sheetData>
  <sheetProtection/>
  <mergeCells count="2">
    <mergeCell ref="C1:F2"/>
    <mergeCell ref="AC2:A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32"/>
  <sheetViews>
    <sheetView zoomScale="70" zoomScaleNormal="70" zoomScalePageLayoutView="0" workbookViewId="0" topLeftCell="A1">
      <selection activeCell="V5" sqref="V5:X6"/>
    </sheetView>
  </sheetViews>
  <sheetFormatPr defaultColWidth="9.140625" defaultRowHeight="16.5" customHeight="1"/>
  <cols>
    <col min="1" max="1" width="7.140625" style="0" bestFit="1" customWidth="1"/>
    <col min="2" max="2" width="18.28125" style="0" hidden="1" customWidth="1"/>
    <col min="3" max="3" width="9.7109375" style="0" bestFit="1" customWidth="1"/>
    <col min="4" max="4" width="13.140625" style="0" bestFit="1" customWidth="1"/>
    <col min="5" max="5" width="24.140625" style="0" bestFit="1" customWidth="1"/>
    <col min="6" max="6" width="17.140625" style="0" bestFit="1" customWidth="1"/>
    <col min="7" max="7" width="10.00390625" style="0" customWidth="1"/>
    <col min="8" max="8" width="7.7109375" style="0" customWidth="1"/>
    <col min="9" max="9" width="5.57421875" style="0" bestFit="1" customWidth="1"/>
    <col min="10" max="10" width="6.28125" style="0" bestFit="1" customWidth="1"/>
    <col min="11" max="11" width="7.140625" style="0" customWidth="1"/>
    <col min="12" max="12" width="10.00390625" style="0" bestFit="1" customWidth="1"/>
    <col min="13" max="13" width="7.7109375" style="0" bestFit="1" customWidth="1"/>
    <col min="14" max="15" width="6.28125" style="0" bestFit="1" customWidth="1"/>
    <col min="16" max="16" width="7.140625" style="0" bestFit="1" customWidth="1"/>
    <col min="17" max="17" width="8.7109375" style="0" bestFit="1" customWidth="1"/>
    <col min="18" max="18" width="7.7109375" style="0" bestFit="1" customWidth="1"/>
    <col min="19" max="20" width="6.28125" style="0" bestFit="1" customWidth="1"/>
    <col min="21" max="21" width="7.140625" style="0" bestFit="1" customWidth="1"/>
    <col min="22" max="22" width="10.00390625" style="0" bestFit="1" customWidth="1"/>
    <col min="23" max="23" width="7.7109375" style="0" bestFit="1" customWidth="1"/>
    <col min="24" max="25" width="6.28125" style="0" bestFit="1" customWidth="1"/>
    <col min="26" max="26" width="7.140625" style="0" bestFit="1" customWidth="1"/>
    <col min="27" max="27" width="8.57421875" style="0" bestFit="1" customWidth="1"/>
    <col min="28" max="29" width="8.28125" style="0" customWidth="1"/>
  </cols>
  <sheetData>
    <row r="1" spans="3:29" ht="16.5" customHeight="1" thickBot="1">
      <c r="C1" s="411" t="str">
        <f>Totals!A1</f>
        <v>AEFA Radian Glider Postal competition 2012</v>
      </c>
      <c r="D1" s="412"/>
      <c r="E1" s="412"/>
      <c r="F1" s="413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3:29" ht="16.5" customHeight="1" thickBot="1">
      <c r="C2" s="414"/>
      <c r="D2" s="415"/>
      <c r="E2" s="415"/>
      <c r="F2" s="416"/>
      <c r="G2" s="40" t="s">
        <v>20</v>
      </c>
      <c r="H2" s="41"/>
      <c r="I2" s="41"/>
      <c r="J2" s="42"/>
      <c r="K2" s="43"/>
      <c r="L2" s="40" t="s">
        <v>0</v>
      </c>
      <c r="M2" s="41"/>
      <c r="N2" s="41"/>
      <c r="O2" s="41"/>
      <c r="P2" s="44"/>
      <c r="Q2" s="40" t="s">
        <v>1</v>
      </c>
      <c r="R2" s="41"/>
      <c r="S2" s="41"/>
      <c r="T2" s="41"/>
      <c r="U2" s="44"/>
      <c r="V2" s="40" t="s">
        <v>2</v>
      </c>
      <c r="W2" s="41"/>
      <c r="X2" s="41"/>
      <c r="Y2" s="41"/>
      <c r="Z2" s="44"/>
      <c r="AA2" s="44"/>
      <c r="AB2" s="320"/>
      <c r="AC2" s="420" t="s">
        <v>37</v>
      </c>
    </row>
    <row r="3" spans="3:29" ht="16.5" customHeight="1" thickBot="1">
      <c r="C3" s="337"/>
      <c r="D3" s="167"/>
      <c r="E3" s="167"/>
      <c r="F3" s="167"/>
      <c r="G3" s="321" t="s">
        <v>3</v>
      </c>
      <c r="H3" s="322" t="s">
        <v>4</v>
      </c>
      <c r="I3" s="322" t="s">
        <v>12</v>
      </c>
      <c r="J3" s="322" t="s">
        <v>7</v>
      </c>
      <c r="K3" s="323" t="s">
        <v>22</v>
      </c>
      <c r="L3" s="321" t="s">
        <v>3</v>
      </c>
      <c r="M3" s="322" t="s">
        <v>4</v>
      </c>
      <c r="N3" s="322" t="s">
        <v>12</v>
      </c>
      <c r="O3" s="322" t="s">
        <v>7</v>
      </c>
      <c r="P3" s="323" t="s">
        <v>22</v>
      </c>
      <c r="Q3" s="321" t="s">
        <v>3</v>
      </c>
      <c r="R3" s="322" t="s">
        <v>4</v>
      </c>
      <c r="S3" s="322" t="s">
        <v>12</v>
      </c>
      <c r="T3" s="322" t="s">
        <v>7</v>
      </c>
      <c r="U3" s="323" t="s">
        <v>22</v>
      </c>
      <c r="V3" s="321" t="s">
        <v>3</v>
      </c>
      <c r="W3" s="322" t="s">
        <v>4</v>
      </c>
      <c r="X3" s="322" t="s">
        <v>12</v>
      </c>
      <c r="Y3" s="322" t="s">
        <v>7</v>
      </c>
      <c r="Z3" s="323" t="s">
        <v>22</v>
      </c>
      <c r="AA3" s="44" t="s">
        <v>8</v>
      </c>
      <c r="AB3" s="324" t="s">
        <v>24</v>
      </c>
      <c r="AC3" s="421"/>
    </row>
    <row r="4" spans="1:29" s="1" customFormat="1" ht="16.5" customHeight="1" thickBot="1">
      <c r="A4" s="35" t="s">
        <v>19</v>
      </c>
      <c r="B4" s="63" t="s">
        <v>25</v>
      </c>
      <c r="C4" s="325" t="s">
        <v>21</v>
      </c>
      <c r="D4" s="326" t="s">
        <v>11</v>
      </c>
      <c r="E4" s="338" t="s">
        <v>9</v>
      </c>
      <c r="F4" s="268" t="s">
        <v>6</v>
      </c>
      <c r="G4" s="339" t="s">
        <v>5</v>
      </c>
      <c r="H4" s="340" t="s">
        <v>6</v>
      </c>
      <c r="I4" s="340" t="s">
        <v>7</v>
      </c>
      <c r="J4" s="340" t="s">
        <v>23</v>
      </c>
      <c r="K4" s="341" t="s">
        <v>23</v>
      </c>
      <c r="L4" s="339" t="s">
        <v>5</v>
      </c>
      <c r="M4" s="340" t="s">
        <v>6</v>
      </c>
      <c r="N4" s="340" t="s">
        <v>7</v>
      </c>
      <c r="O4" s="340" t="s">
        <v>23</v>
      </c>
      <c r="P4" s="341" t="s">
        <v>23</v>
      </c>
      <c r="Q4" s="339" t="s">
        <v>5</v>
      </c>
      <c r="R4" s="340" t="s">
        <v>6</v>
      </c>
      <c r="S4" s="340" t="s">
        <v>7</v>
      </c>
      <c r="T4" s="340" t="s">
        <v>23</v>
      </c>
      <c r="U4" s="341" t="s">
        <v>23</v>
      </c>
      <c r="V4" s="339" t="s">
        <v>5</v>
      </c>
      <c r="W4" s="340" t="s">
        <v>6</v>
      </c>
      <c r="X4" s="340" t="s">
        <v>7</v>
      </c>
      <c r="Y4" s="340" t="s">
        <v>23</v>
      </c>
      <c r="Z4" s="341" t="s">
        <v>23</v>
      </c>
      <c r="AA4" s="330" t="s">
        <v>23</v>
      </c>
      <c r="AB4" s="331" t="s">
        <v>18</v>
      </c>
      <c r="AC4" s="422"/>
    </row>
    <row r="5" spans="1:29" ht="16.5" customHeight="1">
      <c r="A5" s="36">
        <v>1</v>
      </c>
      <c r="B5" s="182" t="str">
        <f aca="true" t="shared" si="0" ref="B5:B32">C5&amp;" "&amp;D5</f>
        <v> </v>
      </c>
      <c r="C5" s="283"/>
      <c r="D5" s="285"/>
      <c r="E5" s="177"/>
      <c r="F5" s="314"/>
      <c r="G5" s="8"/>
      <c r="H5" s="9"/>
      <c r="I5" s="9"/>
      <c r="J5" s="287">
        <f aca="true" t="shared" si="1" ref="J5:J32">IF(I5="",0,VLOOKUP(I5,Landing,3))</f>
        <v>0</v>
      </c>
      <c r="K5" s="288">
        <f aca="true" t="shared" si="2" ref="K5:K32">SUM(IF(5&gt;G5,60*INT(G5)+100*(G5-INT(G5)),300)-H5+J5-(IF(G5&gt;5,100*(G5-INT(G5)),0)))</f>
        <v>0</v>
      </c>
      <c r="L5" s="8"/>
      <c r="M5" s="9"/>
      <c r="N5" s="9"/>
      <c r="O5" s="287">
        <f aca="true" t="shared" si="3" ref="O5:O32">IF(N5="",0,VLOOKUP(N5,Landing,3))</f>
        <v>0</v>
      </c>
      <c r="P5" s="289">
        <f aca="true" t="shared" si="4" ref="P5:P32">SUM(IF(5&gt;L5,60*INT(L5)+100*(L5-INT(L5)),300)-M5+O5-(IF(L5&gt;5,100*(L5-INT(L5)),0)))</f>
        <v>0</v>
      </c>
      <c r="Q5" s="8"/>
      <c r="R5" s="9"/>
      <c r="S5" s="9"/>
      <c r="T5" s="287">
        <f aca="true" t="shared" si="5" ref="T5:T29">IF(S5="",0,VLOOKUP(S5,Landing,3))</f>
        <v>0</v>
      </c>
      <c r="U5" s="290">
        <f aca="true" t="shared" si="6" ref="U5:U32">SUM(IF(5&gt;Q5,60*INT(Q5)+100*(Q5-INT(Q5)),300)-R5+T5-(IF(Q5&gt;5,100*(Q5-INT(Q5)),0)))</f>
        <v>0</v>
      </c>
      <c r="V5" s="8"/>
      <c r="W5" s="9"/>
      <c r="X5" s="9"/>
      <c r="Y5" s="287">
        <f aca="true" t="shared" si="7" ref="Y5:Y31">IF(X5="",0,VLOOKUP(X5,Landing,3))</f>
        <v>0</v>
      </c>
      <c r="Z5" s="291">
        <f aca="true" t="shared" si="8" ref="Z5:Z32">SUM(IF(5&gt;V5,60*INT(V5)+100*(V5-INT(V5)),300)-W5+Y5-(IF(V5&gt;5,100*(V5-INT(V5)),0)))</f>
        <v>0</v>
      </c>
      <c r="AA5" s="73">
        <f aca="true" t="shared" si="9" ref="AA5:AA32">SUM(+Z5,U5,P5,K5)-MIN(+Z5,U5,P5,K5)</f>
        <v>0</v>
      </c>
      <c r="AB5" s="292">
        <f>AA5-AA5</f>
        <v>0</v>
      </c>
      <c r="AC5" s="293" t="e">
        <f aca="true" t="shared" si="10" ref="AC5:AC32">AA5/max_score</f>
        <v>#DIV/0!</v>
      </c>
    </row>
    <row r="6" spans="1:29" ht="16.5" customHeight="1">
      <c r="A6" s="37">
        <v>2</v>
      </c>
      <c r="B6" s="162" t="str">
        <f t="shared" si="0"/>
        <v> </v>
      </c>
      <c r="C6" s="181"/>
      <c r="D6" s="148"/>
      <c r="E6" s="142"/>
      <c r="F6" s="145"/>
      <c r="G6" s="8"/>
      <c r="H6" s="9"/>
      <c r="I6" s="9"/>
      <c r="J6" s="172">
        <f t="shared" si="1"/>
        <v>0</v>
      </c>
      <c r="K6" s="279">
        <f t="shared" si="2"/>
        <v>0</v>
      </c>
      <c r="L6" s="8"/>
      <c r="M6" s="9"/>
      <c r="N6" s="9"/>
      <c r="O6" s="172">
        <f t="shared" si="3"/>
        <v>0</v>
      </c>
      <c r="P6" s="280">
        <f t="shared" si="4"/>
        <v>0</v>
      </c>
      <c r="Q6" s="8"/>
      <c r="R6" s="9"/>
      <c r="S6" s="9"/>
      <c r="T6" s="172">
        <f t="shared" si="5"/>
        <v>0</v>
      </c>
      <c r="U6" s="281">
        <f t="shared" si="6"/>
        <v>0</v>
      </c>
      <c r="V6" s="8"/>
      <c r="W6" s="9"/>
      <c r="X6" s="9"/>
      <c r="Y6" s="163">
        <f t="shared" si="7"/>
        <v>0</v>
      </c>
      <c r="Z6" s="294">
        <f t="shared" si="8"/>
        <v>0</v>
      </c>
      <c r="AA6" s="74">
        <f t="shared" si="9"/>
        <v>0</v>
      </c>
      <c r="AB6" s="165">
        <f aca="true" t="shared" si="11" ref="AB6:AB13">AA5-AA6</f>
        <v>0</v>
      </c>
      <c r="AC6" s="166" t="e">
        <f t="shared" si="10"/>
        <v>#DIV/0!</v>
      </c>
    </row>
    <row r="7" spans="1:29" s="167" customFormat="1" ht="16.5" customHeight="1">
      <c r="A7" s="161" t="s">
        <v>43</v>
      </c>
      <c r="B7" s="162" t="str">
        <f t="shared" si="0"/>
        <v> </v>
      </c>
      <c r="C7" s="140"/>
      <c r="D7" s="147"/>
      <c r="E7" s="142"/>
      <c r="F7" s="145"/>
      <c r="G7" s="8"/>
      <c r="H7" s="9"/>
      <c r="I7" s="9"/>
      <c r="J7" s="258">
        <f t="shared" si="1"/>
        <v>0</v>
      </c>
      <c r="K7" s="296">
        <f t="shared" si="2"/>
        <v>0</v>
      </c>
      <c r="L7" s="8"/>
      <c r="M7" s="9"/>
      <c r="N7" s="9"/>
      <c r="O7" s="258">
        <f t="shared" si="3"/>
        <v>0</v>
      </c>
      <c r="P7" s="297">
        <f t="shared" si="4"/>
        <v>0</v>
      </c>
      <c r="Q7" s="8"/>
      <c r="R7" s="9"/>
      <c r="S7" s="9"/>
      <c r="T7" s="258">
        <f t="shared" si="5"/>
        <v>0</v>
      </c>
      <c r="U7" s="298">
        <f t="shared" si="6"/>
        <v>0</v>
      </c>
      <c r="V7" s="256"/>
      <c r="W7" s="257"/>
      <c r="X7" s="257"/>
      <c r="Y7" s="258">
        <f t="shared" si="7"/>
        <v>0</v>
      </c>
      <c r="Z7" s="176">
        <f t="shared" si="8"/>
        <v>0</v>
      </c>
      <c r="AA7" s="74">
        <f t="shared" si="9"/>
        <v>0</v>
      </c>
      <c r="AB7" s="165">
        <f t="shared" si="11"/>
        <v>0</v>
      </c>
      <c r="AC7" s="166" t="e">
        <f t="shared" si="10"/>
        <v>#DIV/0!</v>
      </c>
    </row>
    <row r="8" spans="1:29" s="167" customFormat="1" ht="16.5" customHeight="1">
      <c r="A8" s="168">
        <v>4</v>
      </c>
      <c r="B8" s="125" t="str">
        <f t="shared" si="0"/>
        <v> </v>
      </c>
      <c r="C8" s="282"/>
      <c r="D8" s="284"/>
      <c r="E8" s="286"/>
      <c r="F8" s="342"/>
      <c r="G8" s="343"/>
      <c r="H8" s="344"/>
      <c r="I8" s="344"/>
      <c r="J8" s="172">
        <f t="shared" si="1"/>
        <v>0</v>
      </c>
      <c r="K8" s="279">
        <f t="shared" si="2"/>
        <v>0</v>
      </c>
      <c r="L8" s="345"/>
      <c r="M8" s="344"/>
      <c r="N8" s="344"/>
      <c r="O8" s="172">
        <f t="shared" si="3"/>
        <v>0</v>
      </c>
      <c r="P8" s="281">
        <f t="shared" si="4"/>
        <v>0</v>
      </c>
      <c r="Q8" s="345"/>
      <c r="R8" s="344"/>
      <c r="S8" s="344"/>
      <c r="T8" s="172">
        <f t="shared" si="5"/>
        <v>0</v>
      </c>
      <c r="U8" s="281">
        <f t="shared" si="6"/>
        <v>0</v>
      </c>
      <c r="V8" s="345"/>
      <c r="W8" s="344"/>
      <c r="X8" s="344"/>
      <c r="Y8" s="172">
        <f t="shared" si="7"/>
        <v>0</v>
      </c>
      <c r="Z8" s="251">
        <f t="shared" si="8"/>
        <v>0</v>
      </c>
      <c r="AA8" s="74">
        <f t="shared" si="9"/>
        <v>0</v>
      </c>
      <c r="AB8" s="165">
        <f t="shared" si="11"/>
        <v>0</v>
      </c>
      <c r="AC8" s="166" t="e">
        <f t="shared" si="10"/>
        <v>#DIV/0!</v>
      </c>
    </row>
    <row r="9" spans="1:29" ht="16.5" customHeight="1">
      <c r="A9" s="37">
        <v>5</v>
      </c>
      <c r="B9" s="125" t="str">
        <f t="shared" si="0"/>
        <v> </v>
      </c>
      <c r="C9" s="140"/>
      <c r="D9" s="147"/>
      <c r="E9" s="142"/>
      <c r="F9" s="145"/>
      <c r="G9" s="8"/>
      <c r="H9" s="9"/>
      <c r="I9" s="9"/>
      <c r="J9" s="172">
        <f t="shared" si="1"/>
        <v>0</v>
      </c>
      <c r="K9" s="279">
        <f t="shared" si="2"/>
        <v>0</v>
      </c>
      <c r="L9" s="8"/>
      <c r="M9" s="9"/>
      <c r="N9" s="9"/>
      <c r="O9" s="172">
        <f t="shared" si="3"/>
        <v>0</v>
      </c>
      <c r="P9" s="281">
        <f t="shared" si="4"/>
        <v>0</v>
      </c>
      <c r="Q9" s="8"/>
      <c r="R9" s="9"/>
      <c r="S9" s="9"/>
      <c r="T9" s="172">
        <f t="shared" si="5"/>
        <v>0</v>
      </c>
      <c r="U9" s="281">
        <f t="shared" si="6"/>
        <v>0</v>
      </c>
      <c r="V9" s="174"/>
      <c r="W9" s="171"/>
      <c r="X9" s="171"/>
      <c r="Y9" s="163">
        <f t="shared" si="7"/>
        <v>0</v>
      </c>
      <c r="Z9" s="164">
        <f t="shared" si="8"/>
        <v>0</v>
      </c>
      <c r="AA9" s="74">
        <f t="shared" si="9"/>
        <v>0</v>
      </c>
      <c r="AB9" s="317"/>
      <c r="AC9" s="166" t="e">
        <f>AA9/max_score</f>
        <v>#DIV/0!</v>
      </c>
    </row>
    <row r="10" spans="1:29" s="167" customFormat="1" ht="16.5" customHeight="1">
      <c r="A10" s="169">
        <v>6</v>
      </c>
      <c r="B10" s="125" t="str">
        <f t="shared" si="0"/>
        <v> </v>
      </c>
      <c r="C10" s="140"/>
      <c r="D10" s="148"/>
      <c r="E10" s="142"/>
      <c r="F10" s="145"/>
      <c r="G10" s="8"/>
      <c r="H10" s="9"/>
      <c r="I10" s="9"/>
      <c r="J10" s="172">
        <f t="shared" si="1"/>
        <v>0</v>
      </c>
      <c r="K10" s="279">
        <f t="shared" si="2"/>
        <v>0</v>
      </c>
      <c r="L10" s="8"/>
      <c r="M10" s="9"/>
      <c r="N10" s="9"/>
      <c r="O10" s="172">
        <f t="shared" si="3"/>
        <v>0</v>
      </c>
      <c r="P10" s="281">
        <f t="shared" si="4"/>
        <v>0</v>
      </c>
      <c r="Q10" s="8"/>
      <c r="R10" s="9"/>
      <c r="S10" s="9"/>
      <c r="T10" s="172">
        <f t="shared" si="5"/>
        <v>0</v>
      </c>
      <c r="U10" s="281">
        <f t="shared" si="6"/>
        <v>0</v>
      </c>
      <c r="V10" s="254"/>
      <c r="W10" s="255"/>
      <c r="X10" s="255"/>
      <c r="Y10" s="163">
        <f t="shared" si="7"/>
        <v>0</v>
      </c>
      <c r="Z10" s="164">
        <f t="shared" si="8"/>
        <v>0</v>
      </c>
      <c r="AA10" s="74">
        <f t="shared" si="9"/>
        <v>0</v>
      </c>
      <c r="AB10" s="165">
        <f t="shared" si="11"/>
        <v>0</v>
      </c>
      <c r="AC10" s="166" t="e">
        <f t="shared" si="10"/>
        <v>#DIV/0!</v>
      </c>
    </row>
    <row r="11" spans="1:29" s="167" customFormat="1" ht="16.5" customHeight="1">
      <c r="A11" s="169">
        <v>7</v>
      </c>
      <c r="B11" s="125" t="str">
        <f t="shared" si="0"/>
        <v> </v>
      </c>
      <c r="C11" s="140"/>
      <c r="D11" s="147"/>
      <c r="E11" s="142"/>
      <c r="F11" s="145"/>
      <c r="G11" s="170"/>
      <c r="H11" s="171"/>
      <c r="I11" s="171"/>
      <c r="J11" s="172">
        <f t="shared" si="1"/>
        <v>0</v>
      </c>
      <c r="K11" s="279">
        <f t="shared" si="2"/>
        <v>0</v>
      </c>
      <c r="L11" s="174"/>
      <c r="M11" s="171"/>
      <c r="N11" s="171"/>
      <c r="O11" s="172">
        <f t="shared" si="3"/>
        <v>0</v>
      </c>
      <c r="P11" s="280">
        <f t="shared" si="4"/>
        <v>0</v>
      </c>
      <c r="Q11" s="174"/>
      <c r="R11" s="171"/>
      <c r="S11" s="171"/>
      <c r="T11" s="172">
        <f t="shared" si="5"/>
        <v>0</v>
      </c>
      <c r="U11" s="281">
        <f t="shared" si="6"/>
        <v>0</v>
      </c>
      <c r="V11" s="170"/>
      <c r="W11" s="171"/>
      <c r="X11" s="171"/>
      <c r="Y11" s="163">
        <f t="shared" si="7"/>
        <v>0</v>
      </c>
      <c r="Z11" s="164">
        <f t="shared" si="8"/>
        <v>0</v>
      </c>
      <c r="AA11" s="74">
        <f t="shared" si="9"/>
        <v>0</v>
      </c>
      <c r="AB11" s="165">
        <f t="shared" si="11"/>
        <v>0</v>
      </c>
      <c r="AC11" s="166" t="e">
        <f t="shared" si="10"/>
        <v>#DIV/0!</v>
      </c>
    </row>
    <row r="12" spans="1:29" ht="16.5" customHeight="1" thickBot="1">
      <c r="A12" s="130" t="s">
        <v>46</v>
      </c>
      <c r="B12" s="162" t="str">
        <f t="shared" si="0"/>
        <v> </v>
      </c>
      <c r="C12" s="181"/>
      <c r="D12" s="148"/>
      <c r="E12" s="142"/>
      <c r="F12" s="145"/>
      <c r="G12" s="178"/>
      <c r="H12" s="179"/>
      <c r="I12" s="179"/>
      <c r="J12" s="172">
        <f t="shared" si="1"/>
        <v>0</v>
      </c>
      <c r="K12" s="279">
        <f t="shared" si="2"/>
        <v>0</v>
      </c>
      <c r="L12" s="180"/>
      <c r="M12" s="179"/>
      <c r="N12" s="179"/>
      <c r="O12" s="172">
        <f t="shared" si="3"/>
        <v>0</v>
      </c>
      <c r="P12" s="281">
        <f t="shared" si="4"/>
        <v>0</v>
      </c>
      <c r="Q12" s="180"/>
      <c r="R12" s="179"/>
      <c r="S12" s="179"/>
      <c r="T12" s="172">
        <f t="shared" si="5"/>
        <v>0</v>
      </c>
      <c r="U12" s="281">
        <f t="shared" si="6"/>
        <v>0</v>
      </c>
      <c r="V12" s="180"/>
      <c r="W12" s="179"/>
      <c r="X12" s="179"/>
      <c r="Y12" s="163">
        <f t="shared" si="7"/>
        <v>0</v>
      </c>
      <c r="Z12" s="164">
        <f t="shared" si="8"/>
        <v>0</v>
      </c>
      <c r="AA12" s="74">
        <f t="shared" si="9"/>
        <v>0</v>
      </c>
      <c r="AB12" s="165">
        <f t="shared" si="11"/>
        <v>0</v>
      </c>
      <c r="AC12" s="166" t="e">
        <f t="shared" si="10"/>
        <v>#DIV/0!</v>
      </c>
    </row>
    <row r="13" spans="1:29" ht="16.5" customHeight="1">
      <c r="A13" s="130" t="s">
        <v>50</v>
      </c>
      <c r="B13" s="162" t="str">
        <f t="shared" si="0"/>
        <v> </v>
      </c>
      <c r="C13" s="140"/>
      <c r="D13" s="147"/>
      <c r="E13" s="278"/>
      <c r="F13" s="145"/>
      <c r="G13" s="180"/>
      <c r="H13" s="179"/>
      <c r="I13" s="179"/>
      <c r="J13" s="172">
        <f t="shared" si="1"/>
        <v>0</v>
      </c>
      <c r="K13" s="279">
        <f t="shared" si="2"/>
        <v>0</v>
      </c>
      <c r="L13" s="180"/>
      <c r="M13" s="179"/>
      <c r="N13" s="179"/>
      <c r="O13" s="172">
        <f t="shared" si="3"/>
        <v>0</v>
      </c>
      <c r="P13" s="281">
        <f t="shared" si="4"/>
        <v>0</v>
      </c>
      <c r="Q13" s="180"/>
      <c r="R13" s="179"/>
      <c r="S13" s="179"/>
      <c r="T13" s="172">
        <f t="shared" si="5"/>
        <v>0</v>
      </c>
      <c r="U13" s="281">
        <f t="shared" si="6"/>
        <v>0</v>
      </c>
      <c r="V13" s="180"/>
      <c r="W13" s="179"/>
      <c r="X13" s="179"/>
      <c r="Y13" s="163">
        <f t="shared" si="7"/>
        <v>0</v>
      </c>
      <c r="Z13" s="164">
        <f t="shared" si="8"/>
        <v>0</v>
      </c>
      <c r="AA13" s="74">
        <f t="shared" si="9"/>
        <v>0</v>
      </c>
      <c r="AB13" s="165">
        <f t="shared" si="11"/>
        <v>0</v>
      </c>
      <c r="AC13" s="166" t="e">
        <f t="shared" si="10"/>
        <v>#DIV/0!</v>
      </c>
    </row>
    <row r="14" spans="1:29" ht="16.5" customHeight="1">
      <c r="A14" s="37">
        <v>10</v>
      </c>
      <c r="B14" s="125" t="str">
        <f t="shared" si="0"/>
        <v> </v>
      </c>
      <c r="C14" s="142"/>
      <c r="D14" s="234"/>
      <c r="E14" s="346"/>
      <c r="F14" s="145"/>
      <c r="G14" s="170"/>
      <c r="H14" s="171"/>
      <c r="I14" s="171"/>
      <c r="J14" s="172">
        <f t="shared" si="1"/>
        <v>0</v>
      </c>
      <c r="K14" s="251">
        <f t="shared" si="2"/>
        <v>0</v>
      </c>
      <c r="L14" s="174"/>
      <c r="M14" s="171"/>
      <c r="N14" s="171"/>
      <c r="O14" s="163">
        <f t="shared" si="3"/>
        <v>0</v>
      </c>
      <c r="P14" s="347">
        <f t="shared" si="4"/>
        <v>0</v>
      </c>
      <c r="Q14" s="174"/>
      <c r="R14" s="171"/>
      <c r="S14" s="171"/>
      <c r="T14" s="163">
        <f t="shared" si="5"/>
        <v>0</v>
      </c>
      <c r="U14" s="164">
        <f t="shared" si="6"/>
        <v>0</v>
      </c>
      <c r="V14" s="170"/>
      <c r="W14" s="171"/>
      <c r="X14" s="171"/>
      <c r="Y14" s="163">
        <f t="shared" si="7"/>
        <v>0</v>
      </c>
      <c r="Z14" s="164">
        <f t="shared" si="8"/>
        <v>0</v>
      </c>
      <c r="AA14" s="74">
        <f t="shared" si="9"/>
        <v>0</v>
      </c>
      <c r="AB14" s="165">
        <f>AA13-AA14</f>
        <v>0</v>
      </c>
      <c r="AC14" s="166" t="e">
        <f t="shared" si="10"/>
        <v>#DIV/0!</v>
      </c>
    </row>
    <row r="15" spans="1:29" ht="16.5" customHeight="1">
      <c r="A15" s="37">
        <v>11</v>
      </c>
      <c r="B15" s="125" t="str">
        <f t="shared" si="0"/>
        <v> </v>
      </c>
      <c r="C15" s="142"/>
      <c r="D15" s="234"/>
      <c r="E15" s="346"/>
      <c r="F15" s="145"/>
      <c r="G15" s="170"/>
      <c r="H15" s="171"/>
      <c r="I15" s="171"/>
      <c r="J15" s="172">
        <f t="shared" si="1"/>
        <v>0</v>
      </c>
      <c r="K15" s="164">
        <f t="shared" si="2"/>
        <v>0</v>
      </c>
      <c r="L15" s="174"/>
      <c r="M15" s="171"/>
      <c r="N15" s="171"/>
      <c r="O15" s="163">
        <f t="shared" si="3"/>
        <v>0</v>
      </c>
      <c r="P15" s="347">
        <f t="shared" si="4"/>
        <v>0</v>
      </c>
      <c r="Q15" s="174"/>
      <c r="R15" s="171"/>
      <c r="S15" s="171"/>
      <c r="T15" s="163">
        <f t="shared" si="5"/>
        <v>0</v>
      </c>
      <c r="U15" s="164">
        <f t="shared" si="6"/>
        <v>0</v>
      </c>
      <c r="V15" s="170"/>
      <c r="W15" s="171"/>
      <c r="X15" s="171"/>
      <c r="Y15" s="163">
        <f t="shared" si="7"/>
        <v>0</v>
      </c>
      <c r="Z15" s="164">
        <f t="shared" si="8"/>
        <v>0</v>
      </c>
      <c r="AA15" s="74">
        <f t="shared" si="9"/>
        <v>0</v>
      </c>
      <c r="AB15" s="165">
        <f aca="true" t="shared" si="12" ref="AB15:AB30">AA14-AA15</f>
        <v>0</v>
      </c>
      <c r="AC15" s="166" t="e">
        <f t="shared" si="10"/>
        <v>#DIV/0!</v>
      </c>
    </row>
    <row r="16" spans="1:29" ht="16.5" customHeight="1">
      <c r="A16" s="37">
        <v>12</v>
      </c>
      <c r="B16" s="125" t="str">
        <f t="shared" si="0"/>
        <v> </v>
      </c>
      <c r="C16" s="142"/>
      <c r="D16" s="234"/>
      <c r="E16" s="142"/>
      <c r="F16" s="145"/>
      <c r="G16" s="170"/>
      <c r="H16" s="171"/>
      <c r="I16" s="171"/>
      <c r="J16" s="172">
        <f t="shared" si="1"/>
        <v>0</v>
      </c>
      <c r="K16" s="164">
        <f t="shared" si="2"/>
        <v>0</v>
      </c>
      <c r="L16" s="174"/>
      <c r="M16" s="171"/>
      <c r="N16" s="171"/>
      <c r="O16" s="163">
        <f t="shared" si="3"/>
        <v>0</v>
      </c>
      <c r="P16" s="347">
        <f t="shared" si="4"/>
        <v>0</v>
      </c>
      <c r="Q16" s="174"/>
      <c r="R16" s="171"/>
      <c r="S16" s="171"/>
      <c r="T16" s="163">
        <f t="shared" si="5"/>
        <v>0</v>
      </c>
      <c r="U16" s="164">
        <f t="shared" si="6"/>
        <v>0</v>
      </c>
      <c r="V16" s="170"/>
      <c r="W16" s="171"/>
      <c r="X16" s="171"/>
      <c r="Y16" s="163">
        <f t="shared" si="7"/>
        <v>0</v>
      </c>
      <c r="Z16" s="164">
        <f t="shared" si="8"/>
        <v>0</v>
      </c>
      <c r="AA16" s="74">
        <f t="shared" si="9"/>
        <v>0</v>
      </c>
      <c r="AB16" s="165">
        <f t="shared" si="12"/>
        <v>0</v>
      </c>
      <c r="AC16" s="166" t="e">
        <f t="shared" si="10"/>
        <v>#DIV/0!</v>
      </c>
    </row>
    <row r="17" spans="1:29" ht="16.5" customHeight="1">
      <c r="A17" s="37">
        <v>13</v>
      </c>
      <c r="B17" s="125" t="str">
        <f t="shared" si="0"/>
        <v> </v>
      </c>
      <c r="C17" s="142"/>
      <c r="D17" s="234"/>
      <c r="E17" s="142"/>
      <c r="F17" s="145"/>
      <c r="G17" s="170"/>
      <c r="H17" s="171"/>
      <c r="I17" s="171"/>
      <c r="J17" s="172">
        <f t="shared" si="1"/>
        <v>0</v>
      </c>
      <c r="K17" s="164">
        <f t="shared" si="2"/>
        <v>0</v>
      </c>
      <c r="L17" s="174"/>
      <c r="M17" s="171"/>
      <c r="N17" s="171"/>
      <c r="O17" s="163">
        <f t="shared" si="3"/>
        <v>0</v>
      </c>
      <c r="P17" s="347">
        <f t="shared" si="4"/>
        <v>0</v>
      </c>
      <c r="Q17" s="174"/>
      <c r="R17" s="171"/>
      <c r="S17" s="171"/>
      <c r="T17" s="163">
        <f t="shared" si="5"/>
        <v>0</v>
      </c>
      <c r="U17" s="164">
        <f t="shared" si="6"/>
        <v>0</v>
      </c>
      <c r="V17" s="170"/>
      <c r="W17" s="171"/>
      <c r="X17" s="171"/>
      <c r="Y17" s="163">
        <f t="shared" si="7"/>
        <v>0</v>
      </c>
      <c r="Z17" s="164">
        <f t="shared" si="8"/>
        <v>0</v>
      </c>
      <c r="AA17" s="74">
        <f t="shared" si="9"/>
        <v>0</v>
      </c>
      <c r="AB17" s="165">
        <f t="shared" si="12"/>
        <v>0</v>
      </c>
      <c r="AC17" s="166" t="e">
        <f t="shared" si="10"/>
        <v>#DIV/0!</v>
      </c>
    </row>
    <row r="18" spans="1:29" ht="16.5" customHeight="1">
      <c r="A18" s="37">
        <v>14</v>
      </c>
      <c r="B18" s="125" t="str">
        <f t="shared" si="0"/>
        <v> </v>
      </c>
      <c r="C18" s="142"/>
      <c r="D18" s="234"/>
      <c r="E18" s="346"/>
      <c r="F18" s="145"/>
      <c r="G18" s="170"/>
      <c r="H18" s="171"/>
      <c r="I18" s="171"/>
      <c r="J18" s="172">
        <f t="shared" si="1"/>
        <v>0</v>
      </c>
      <c r="K18" s="164">
        <f t="shared" si="2"/>
        <v>0</v>
      </c>
      <c r="L18" s="174"/>
      <c r="M18" s="171"/>
      <c r="N18" s="171"/>
      <c r="O18" s="163">
        <f t="shared" si="3"/>
        <v>0</v>
      </c>
      <c r="P18" s="347">
        <f t="shared" si="4"/>
        <v>0</v>
      </c>
      <c r="Q18" s="174"/>
      <c r="R18" s="171"/>
      <c r="S18" s="171"/>
      <c r="T18" s="163">
        <f t="shared" si="5"/>
        <v>0</v>
      </c>
      <c r="U18" s="164">
        <f t="shared" si="6"/>
        <v>0</v>
      </c>
      <c r="V18" s="170"/>
      <c r="W18" s="171"/>
      <c r="X18" s="171"/>
      <c r="Y18" s="163">
        <f t="shared" si="7"/>
        <v>0</v>
      </c>
      <c r="Z18" s="164">
        <f t="shared" si="8"/>
        <v>0</v>
      </c>
      <c r="AA18" s="74">
        <f t="shared" si="9"/>
        <v>0</v>
      </c>
      <c r="AB18" s="165">
        <f t="shared" si="12"/>
        <v>0</v>
      </c>
      <c r="AC18" s="166" t="e">
        <f t="shared" si="10"/>
        <v>#DIV/0!</v>
      </c>
    </row>
    <row r="19" spans="1:29" ht="16.5" customHeight="1">
      <c r="A19" s="37">
        <v>15</v>
      </c>
      <c r="B19" s="125" t="str">
        <f t="shared" si="0"/>
        <v> </v>
      </c>
      <c r="C19" s="142"/>
      <c r="D19" s="234"/>
      <c r="E19" s="346"/>
      <c r="F19" s="145"/>
      <c r="G19" s="170"/>
      <c r="H19" s="171"/>
      <c r="I19" s="171"/>
      <c r="J19" s="172">
        <f t="shared" si="1"/>
        <v>0</v>
      </c>
      <c r="K19" s="164">
        <f t="shared" si="2"/>
        <v>0</v>
      </c>
      <c r="L19" s="174"/>
      <c r="M19" s="171"/>
      <c r="N19" s="171"/>
      <c r="O19" s="163">
        <f t="shared" si="3"/>
        <v>0</v>
      </c>
      <c r="P19" s="347">
        <f t="shared" si="4"/>
        <v>0</v>
      </c>
      <c r="Q19" s="174"/>
      <c r="R19" s="171"/>
      <c r="S19" s="171"/>
      <c r="T19" s="163">
        <f t="shared" si="5"/>
        <v>0</v>
      </c>
      <c r="U19" s="164">
        <f t="shared" si="6"/>
        <v>0</v>
      </c>
      <c r="V19" s="170"/>
      <c r="W19" s="171"/>
      <c r="X19" s="171"/>
      <c r="Y19" s="163">
        <f t="shared" si="7"/>
        <v>0</v>
      </c>
      <c r="Z19" s="164">
        <f t="shared" si="8"/>
        <v>0</v>
      </c>
      <c r="AA19" s="74">
        <f t="shared" si="9"/>
        <v>0</v>
      </c>
      <c r="AB19" s="165">
        <f t="shared" si="12"/>
        <v>0</v>
      </c>
      <c r="AC19" s="166" t="e">
        <f t="shared" si="10"/>
        <v>#DIV/0!</v>
      </c>
    </row>
    <row r="20" spans="1:29" ht="16.5" customHeight="1">
      <c r="A20" s="37">
        <v>16</v>
      </c>
      <c r="B20" s="125" t="str">
        <f t="shared" si="0"/>
        <v> </v>
      </c>
      <c r="C20" s="142"/>
      <c r="D20" s="234"/>
      <c r="E20" s="346"/>
      <c r="F20" s="145"/>
      <c r="G20" s="170"/>
      <c r="H20" s="171"/>
      <c r="I20" s="171"/>
      <c r="J20" s="172">
        <f t="shared" si="1"/>
        <v>0</v>
      </c>
      <c r="K20" s="164">
        <f t="shared" si="2"/>
        <v>0</v>
      </c>
      <c r="L20" s="174"/>
      <c r="M20" s="171"/>
      <c r="N20" s="171"/>
      <c r="O20" s="163">
        <f t="shared" si="3"/>
        <v>0</v>
      </c>
      <c r="P20" s="347">
        <f t="shared" si="4"/>
        <v>0</v>
      </c>
      <c r="Q20" s="174"/>
      <c r="R20" s="171"/>
      <c r="S20" s="171"/>
      <c r="T20" s="163">
        <f t="shared" si="5"/>
        <v>0</v>
      </c>
      <c r="U20" s="164">
        <f t="shared" si="6"/>
        <v>0</v>
      </c>
      <c r="V20" s="170"/>
      <c r="W20" s="171"/>
      <c r="X20" s="171"/>
      <c r="Y20" s="163">
        <f t="shared" si="7"/>
        <v>0</v>
      </c>
      <c r="Z20" s="164">
        <f t="shared" si="8"/>
        <v>0</v>
      </c>
      <c r="AA20" s="74">
        <f t="shared" si="9"/>
        <v>0</v>
      </c>
      <c r="AB20" s="165">
        <f t="shared" si="12"/>
        <v>0</v>
      </c>
      <c r="AC20" s="166" t="e">
        <f t="shared" si="10"/>
        <v>#DIV/0!</v>
      </c>
    </row>
    <row r="21" spans="1:29" ht="16.5" customHeight="1">
      <c r="A21" s="37">
        <v>17</v>
      </c>
      <c r="B21" s="125" t="str">
        <f t="shared" si="0"/>
        <v> </v>
      </c>
      <c r="C21" s="142"/>
      <c r="D21" s="234"/>
      <c r="E21" s="346"/>
      <c r="F21" s="145"/>
      <c r="G21" s="170"/>
      <c r="H21" s="171"/>
      <c r="I21" s="171"/>
      <c r="J21" s="172">
        <f t="shared" si="1"/>
        <v>0</v>
      </c>
      <c r="K21" s="164">
        <f t="shared" si="2"/>
        <v>0</v>
      </c>
      <c r="L21" s="174"/>
      <c r="M21" s="171"/>
      <c r="N21" s="171"/>
      <c r="O21" s="163">
        <f t="shared" si="3"/>
        <v>0</v>
      </c>
      <c r="P21" s="347">
        <f t="shared" si="4"/>
        <v>0</v>
      </c>
      <c r="Q21" s="174"/>
      <c r="R21" s="171"/>
      <c r="S21" s="171"/>
      <c r="T21" s="163">
        <f t="shared" si="5"/>
        <v>0</v>
      </c>
      <c r="U21" s="164">
        <f t="shared" si="6"/>
        <v>0</v>
      </c>
      <c r="V21" s="170"/>
      <c r="W21" s="171"/>
      <c r="X21" s="171"/>
      <c r="Y21" s="163">
        <f t="shared" si="7"/>
        <v>0</v>
      </c>
      <c r="Z21" s="164">
        <f t="shared" si="8"/>
        <v>0</v>
      </c>
      <c r="AA21" s="74">
        <f t="shared" si="9"/>
        <v>0</v>
      </c>
      <c r="AB21" s="165">
        <f t="shared" si="12"/>
        <v>0</v>
      </c>
      <c r="AC21" s="166" t="e">
        <f t="shared" si="10"/>
        <v>#DIV/0!</v>
      </c>
    </row>
    <row r="22" spans="1:29" ht="16.5" customHeight="1">
      <c r="A22" s="37">
        <v>18</v>
      </c>
      <c r="B22" s="125" t="str">
        <f t="shared" si="0"/>
        <v> </v>
      </c>
      <c r="C22" s="142"/>
      <c r="D22" s="234"/>
      <c r="E22" s="346"/>
      <c r="F22" s="145"/>
      <c r="G22" s="170"/>
      <c r="H22" s="171"/>
      <c r="I22" s="171"/>
      <c r="J22" s="172">
        <f t="shared" si="1"/>
        <v>0</v>
      </c>
      <c r="K22" s="164">
        <f t="shared" si="2"/>
        <v>0</v>
      </c>
      <c r="L22" s="174"/>
      <c r="M22" s="171"/>
      <c r="N22" s="171"/>
      <c r="O22" s="163">
        <f t="shared" si="3"/>
        <v>0</v>
      </c>
      <c r="P22" s="347">
        <f t="shared" si="4"/>
        <v>0</v>
      </c>
      <c r="Q22" s="174"/>
      <c r="R22" s="171"/>
      <c r="S22" s="171"/>
      <c r="T22" s="163">
        <f t="shared" si="5"/>
        <v>0</v>
      </c>
      <c r="U22" s="164">
        <f t="shared" si="6"/>
        <v>0</v>
      </c>
      <c r="V22" s="170"/>
      <c r="W22" s="171"/>
      <c r="X22" s="171"/>
      <c r="Y22" s="163">
        <f t="shared" si="7"/>
        <v>0</v>
      </c>
      <c r="Z22" s="164">
        <f t="shared" si="8"/>
        <v>0</v>
      </c>
      <c r="AA22" s="74">
        <f t="shared" si="9"/>
        <v>0</v>
      </c>
      <c r="AB22" s="165">
        <f t="shared" si="12"/>
        <v>0</v>
      </c>
      <c r="AC22" s="166" t="e">
        <f t="shared" si="10"/>
        <v>#DIV/0!</v>
      </c>
    </row>
    <row r="23" spans="1:29" ht="16.5" customHeight="1">
      <c r="A23" s="37">
        <v>19</v>
      </c>
      <c r="B23" s="125" t="str">
        <f t="shared" si="0"/>
        <v> </v>
      </c>
      <c r="C23" s="142"/>
      <c r="D23" s="234"/>
      <c r="E23" s="346"/>
      <c r="F23" s="145"/>
      <c r="G23" s="170"/>
      <c r="H23" s="171"/>
      <c r="I23" s="171"/>
      <c r="J23" s="172">
        <f t="shared" si="1"/>
        <v>0</v>
      </c>
      <c r="K23" s="164">
        <f t="shared" si="2"/>
        <v>0</v>
      </c>
      <c r="L23" s="174"/>
      <c r="M23" s="171"/>
      <c r="N23" s="171"/>
      <c r="O23" s="163">
        <f t="shared" si="3"/>
        <v>0</v>
      </c>
      <c r="P23" s="347">
        <f t="shared" si="4"/>
        <v>0</v>
      </c>
      <c r="Q23" s="174"/>
      <c r="R23" s="171"/>
      <c r="S23" s="171"/>
      <c r="T23" s="163">
        <f t="shared" si="5"/>
        <v>0</v>
      </c>
      <c r="U23" s="164">
        <f t="shared" si="6"/>
        <v>0</v>
      </c>
      <c r="V23" s="170"/>
      <c r="W23" s="171"/>
      <c r="X23" s="171"/>
      <c r="Y23" s="163">
        <f t="shared" si="7"/>
        <v>0</v>
      </c>
      <c r="Z23" s="164">
        <f t="shared" si="8"/>
        <v>0</v>
      </c>
      <c r="AA23" s="74">
        <f t="shared" si="9"/>
        <v>0</v>
      </c>
      <c r="AB23" s="165">
        <f t="shared" si="12"/>
        <v>0</v>
      </c>
      <c r="AC23" s="166" t="e">
        <f t="shared" si="10"/>
        <v>#DIV/0!</v>
      </c>
    </row>
    <row r="24" spans="1:29" ht="16.5" customHeight="1">
      <c r="A24" s="37">
        <v>20</v>
      </c>
      <c r="B24" s="125" t="str">
        <f t="shared" si="0"/>
        <v> </v>
      </c>
      <c r="C24" s="142"/>
      <c r="D24" s="234"/>
      <c r="E24" s="346"/>
      <c r="F24" s="145"/>
      <c r="G24" s="170"/>
      <c r="H24" s="171"/>
      <c r="I24" s="171"/>
      <c r="J24" s="172">
        <f t="shared" si="1"/>
        <v>0</v>
      </c>
      <c r="K24" s="164">
        <f t="shared" si="2"/>
        <v>0</v>
      </c>
      <c r="L24" s="174"/>
      <c r="M24" s="171"/>
      <c r="N24" s="171"/>
      <c r="O24" s="163">
        <f t="shared" si="3"/>
        <v>0</v>
      </c>
      <c r="P24" s="347">
        <f t="shared" si="4"/>
        <v>0</v>
      </c>
      <c r="Q24" s="174"/>
      <c r="R24" s="171"/>
      <c r="S24" s="171"/>
      <c r="T24" s="163">
        <f t="shared" si="5"/>
        <v>0</v>
      </c>
      <c r="U24" s="164">
        <f t="shared" si="6"/>
        <v>0</v>
      </c>
      <c r="V24" s="170"/>
      <c r="W24" s="171"/>
      <c r="X24" s="171"/>
      <c r="Y24" s="163">
        <f t="shared" si="7"/>
        <v>0</v>
      </c>
      <c r="Z24" s="164">
        <f t="shared" si="8"/>
        <v>0</v>
      </c>
      <c r="AA24" s="74">
        <f t="shared" si="9"/>
        <v>0</v>
      </c>
      <c r="AB24" s="165">
        <f t="shared" si="12"/>
        <v>0</v>
      </c>
      <c r="AC24" s="166" t="e">
        <f t="shared" si="10"/>
        <v>#DIV/0!</v>
      </c>
    </row>
    <row r="25" spans="1:29" ht="16.5" customHeight="1">
      <c r="A25" s="37">
        <v>21</v>
      </c>
      <c r="B25" s="125" t="str">
        <f t="shared" si="0"/>
        <v> </v>
      </c>
      <c r="C25" s="142"/>
      <c r="D25" s="234"/>
      <c r="E25" s="346"/>
      <c r="F25" s="145"/>
      <c r="G25" s="170"/>
      <c r="H25" s="171"/>
      <c r="I25" s="171"/>
      <c r="J25" s="172">
        <f t="shared" si="1"/>
        <v>0</v>
      </c>
      <c r="K25" s="164">
        <f t="shared" si="2"/>
        <v>0</v>
      </c>
      <c r="L25" s="174"/>
      <c r="M25" s="171"/>
      <c r="N25" s="171"/>
      <c r="O25" s="163">
        <f t="shared" si="3"/>
        <v>0</v>
      </c>
      <c r="P25" s="347">
        <f t="shared" si="4"/>
        <v>0</v>
      </c>
      <c r="Q25" s="174"/>
      <c r="R25" s="171"/>
      <c r="S25" s="171"/>
      <c r="T25" s="163">
        <f t="shared" si="5"/>
        <v>0</v>
      </c>
      <c r="U25" s="164">
        <f t="shared" si="6"/>
        <v>0</v>
      </c>
      <c r="V25" s="170"/>
      <c r="W25" s="171"/>
      <c r="X25" s="171"/>
      <c r="Y25" s="163">
        <f t="shared" si="7"/>
        <v>0</v>
      </c>
      <c r="Z25" s="164">
        <f t="shared" si="8"/>
        <v>0</v>
      </c>
      <c r="AA25" s="74">
        <f t="shared" si="9"/>
        <v>0</v>
      </c>
      <c r="AB25" s="165">
        <f t="shared" si="12"/>
        <v>0</v>
      </c>
      <c r="AC25" s="166" t="e">
        <f t="shared" si="10"/>
        <v>#DIV/0!</v>
      </c>
    </row>
    <row r="26" spans="1:29" ht="16.5" customHeight="1">
      <c r="A26" s="37">
        <v>22</v>
      </c>
      <c r="B26" s="125" t="str">
        <f t="shared" si="0"/>
        <v> </v>
      </c>
      <c r="C26" s="142"/>
      <c r="D26" s="234"/>
      <c r="E26" s="142"/>
      <c r="F26" s="145"/>
      <c r="G26" s="170"/>
      <c r="H26" s="171"/>
      <c r="I26" s="171"/>
      <c r="J26" s="172">
        <f t="shared" si="1"/>
        <v>0</v>
      </c>
      <c r="K26" s="164">
        <f t="shared" si="2"/>
        <v>0</v>
      </c>
      <c r="L26" s="174"/>
      <c r="M26" s="171"/>
      <c r="N26" s="171"/>
      <c r="O26" s="163">
        <f t="shared" si="3"/>
        <v>0</v>
      </c>
      <c r="P26" s="347">
        <f t="shared" si="4"/>
        <v>0</v>
      </c>
      <c r="Q26" s="174"/>
      <c r="R26" s="171"/>
      <c r="S26" s="171"/>
      <c r="T26" s="163">
        <f t="shared" si="5"/>
        <v>0</v>
      </c>
      <c r="U26" s="164">
        <f t="shared" si="6"/>
        <v>0</v>
      </c>
      <c r="V26" s="170"/>
      <c r="W26" s="171"/>
      <c r="X26" s="171"/>
      <c r="Y26" s="163">
        <f t="shared" si="7"/>
        <v>0</v>
      </c>
      <c r="Z26" s="164">
        <f t="shared" si="8"/>
        <v>0</v>
      </c>
      <c r="AA26" s="74">
        <f t="shared" si="9"/>
        <v>0</v>
      </c>
      <c r="AB26" s="165">
        <f t="shared" si="12"/>
        <v>0</v>
      </c>
      <c r="AC26" s="166" t="e">
        <f t="shared" si="10"/>
        <v>#DIV/0!</v>
      </c>
    </row>
    <row r="27" spans="1:29" ht="16.5" customHeight="1">
      <c r="A27" s="37">
        <v>23</v>
      </c>
      <c r="B27" s="125" t="str">
        <f t="shared" si="0"/>
        <v> </v>
      </c>
      <c r="C27" s="142"/>
      <c r="D27" s="234"/>
      <c r="E27" s="142"/>
      <c r="F27" s="145"/>
      <c r="G27" s="170"/>
      <c r="H27" s="171"/>
      <c r="I27" s="171"/>
      <c r="J27" s="172">
        <f t="shared" si="1"/>
        <v>0</v>
      </c>
      <c r="K27" s="164">
        <f t="shared" si="2"/>
        <v>0</v>
      </c>
      <c r="L27" s="174"/>
      <c r="M27" s="171"/>
      <c r="N27" s="171"/>
      <c r="O27" s="163">
        <f t="shared" si="3"/>
        <v>0</v>
      </c>
      <c r="P27" s="347">
        <f t="shared" si="4"/>
        <v>0</v>
      </c>
      <c r="Q27" s="174"/>
      <c r="R27" s="171"/>
      <c r="S27" s="171"/>
      <c r="T27" s="163">
        <f t="shared" si="5"/>
        <v>0</v>
      </c>
      <c r="U27" s="164">
        <f t="shared" si="6"/>
        <v>0</v>
      </c>
      <c r="V27" s="170"/>
      <c r="W27" s="171"/>
      <c r="X27" s="171"/>
      <c r="Y27" s="163">
        <f t="shared" si="7"/>
        <v>0</v>
      </c>
      <c r="Z27" s="164">
        <f t="shared" si="8"/>
        <v>0</v>
      </c>
      <c r="AA27" s="74">
        <f t="shared" si="9"/>
        <v>0</v>
      </c>
      <c r="AB27" s="165">
        <f t="shared" si="12"/>
        <v>0</v>
      </c>
      <c r="AC27" s="166" t="e">
        <f t="shared" si="10"/>
        <v>#DIV/0!</v>
      </c>
    </row>
    <row r="28" spans="1:29" ht="16.5" customHeight="1">
      <c r="A28" s="37">
        <v>24</v>
      </c>
      <c r="B28" s="125" t="str">
        <f t="shared" si="0"/>
        <v> </v>
      </c>
      <c r="C28" s="142"/>
      <c r="D28" s="234"/>
      <c r="E28" s="346"/>
      <c r="F28" s="145"/>
      <c r="G28" s="170"/>
      <c r="H28" s="171"/>
      <c r="I28" s="171"/>
      <c r="J28" s="172">
        <f t="shared" si="1"/>
        <v>0</v>
      </c>
      <c r="K28" s="164">
        <f t="shared" si="2"/>
        <v>0</v>
      </c>
      <c r="L28" s="174"/>
      <c r="M28" s="171"/>
      <c r="N28" s="171"/>
      <c r="O28" s="163">
        <f t="shared" si="3"/>
        <v>0</v>
      </c>
      <c r="P28" s="347">
        <f t="shared" si="4"/>
        <v>0</v>
      </c>
      <c r="Q28" s="174"/>
      <c r="R28" s="171"/>
      <c r="S28" s="171"/>
      <c r="T28" s="163">
        <f t="shared" si="5"/>
        <v>0</v>
      </c>
      <c r="U28" s="164">
        <f t="shared" si="6"/>
        <v>0</v>
      </c>
      <c r="V28" s="170"/>
      <c r="W28" s="171"/>
      <c r="X28" s="171"/>
      <c r="Y28" s="163">
        <f t="shared" si="7"/>
        <v>0</v>
      </c>
      <c r="Z28" s="164">
        <f t="shared" si="8"/>
        <v>0</v>
      </c>
      <c r="AA28" s="74">
        <f t="shared" si="9"/>
        <v>0</v>
      </c>
      <c r="AB28" s="165">
        <f t="shared" si="12"/>
        <v>0</v>
      </c>
      <c r="AC28" s="166" t="e">
        <f t="shared" si="10"/>
        <v>#DIV/0!</v>
      </c>
    </row>
    <row r="29" spans="1:29" ht="16.5" customHeight="1">
      <c r="A29" s="37">
        <v>25</v>
      </c>
      <c r="B29" s="125" t="str">
        <f t="shared" si="0"/>
        <v> </v>
      </c>
      <c r="C29" s="142"/>
      <c r="D29" s="234"/>
      <c r="E29" s="346"/>
      <c r="F29" s="145"/>
      <c r="G29" s="170"/>
      <c r="H29" s="171"/>
      <c r="I29" s="171"/>
      <c r="J29" s="172">
        <f t="shared" si="1"/>
        <v>0</v>
      </c>
      <c r="K29" s="164">
        <f t="shared" si="2"/>
        <v>0</v>
      </c>
      <c r="L29" s="174"/>
      <c r="M29" s="171"/>
      <c r="N29" s="171"/>
      <c r="O29" s="163">
        <f t="shared" si="3"/>
        <v>0</v>
      </c>
      <c r="P29" s="347">
        <f t="shared" si="4"/>
        <v>0</v>
      </c>
      <c r="Q29" s="174"/>
      <c r="R29" s="171"/>
      <c r="S29" s="171"/>
      <c r="T29" s="163">
        <f t="shared" si="5"/>
        <v>0</v>
      </c>
      <c r="U29" s="164">
        <f t="shared" si="6"/>
        <v>0</v>
      </c>
      <c r="V29" s="170"/>
      <c r="W29" s="171"/>
      <c r="X29" s="171"/>
      <c r="Y29" s="163">
        <f t="shared" si="7"/>
        <v>0</v>
      </c>
      <c r="Z29" s="164">
        <f t="shared" si="8"/>
        <v>0</v>
      </c>
      <c r="AA29" s="74">
        <f t="shared" si="9"/>
        <v>0</v>
      </c>
      <c r="AB29" s="165">
        <f t="shared" si="12"/>
        <v>0</v>
      </c>
      <c r="AC29" s="166" t="e">
        <f t="shared" si="10"/>
        <v>#DIV/0!</v>
      </c>
    </row>
    <row r="30" spans="1:29" ht="16.5" customHeight="1">
      <c r="A30" s="37">
        <v>26</v>
      </c>
      <c r="B30" s="125" t="str">
        <f t="shared" si="0"/>
        <v> </v>
      </c>
      <c r="C30" s="142"/>
      <c r="D30" s="234"/>
      <c r="E30" s="346"/>
      <c r="F30" s="145"/>
      <c r="G30" s="170"/>
      <c r="H30" s="171"/>
      <c r="I30" s="171"/>
      <c r="J30" s="172">
        <f t="shared" si="1"/>
        <v>0</v>
      </c>
      <c r="K30" s="164">
        <f t="shared" si="2"/>
        <v>0</v>
      </c>
      <c r="L30" s="174"/>
      <c r="M30" s="171"/>
      <c r="N30" s="171"/>
      <c r="O30" s="163">
        <f t="shared" si="3"/>
        <v>0</v>
      </c>
      <c r="P30" s="347">
        <f t="shared" si="4"/>
        <v>0</v>
      </c>
      <c r="Q30" s="174"/>
      <c r="R30" s="171"/>
      <c r="S30" s="171"/>
      <c r="T30" s="172">
        <v>0</v>
      </c>
      <c r="U30" s="164">
        <f t="shared" si="6"/>
        <v>0</v>
      </c>
      <c r="V30" s="170"/>
      <c r="W30" s="171"/>
      <c r="X30" s="171"/>
      <c r="Y30" s="163">
        <f t="shared" si="7"/>
        <v>0</v>
      </c>
      <c r="Z30" s="164">
        <f t="shared" si="8"/>
        <v>0</v>
      </c>
      <c r="AA30" s="74">
        <f t="shared" si="9"/>
        <v>0</v>
      </c>
      <c r="AB30" s="165">
        <f t="shared" si="12"/>
        <v>0</v>
      </c>
      <c r="AC30" s="166" t="e">
        <f t="shared" si="10"/>
        <v>#DIV/0!</v>
      </c>
    </row>
    <row r="31" spans="1:29" ht="16.5" customHeight="1">
      <c r="A31" s="37">
        <v>27</v>
      </c>
      <c r="B31" s="125" t="str">
        <f t="shared" si="0"/>
        <v> </v>
      </c>
      <c r="C31" s="142"/>
      <c r="D31" s="234"/>
      <c r="E31" s="142"/>
      <c r="F31" s="145"/>
      <c r="G31" s="170"/>
      <c r="H31" s="171"/>
      <c r="I31" s="171"/>
      <c r="J31" s="172">
        <f t="shared" si="1"/>
        <v>0</v>
      </c>
      <c r="K31" s="164">
        <f t="shared" si="2"/>
        <v>0</v>
      </c>
      <c r="L31" s="174"/>
      <c r="M31" s="171"/>
      <c r="N31" s="171"/>
      <c r="O31" s="163">
        <f t="shared" si="3"/>
        <v>0</v>
      </c>
      <c r="P31" s="347">
        <f t="shared" si="4"/>
        <v>0</v>
      </c>
      <c r="Q31" s="174"/>
      <c r="R31" s="171"/>
      <c r="S31" s="171"/>
      <c r="T31" s="172">
        <f>IF(S31="",0,VLOOKUP(S31,Landing,3))</f>
        <v>0</v>
      </c>
      <c r="U31" s="164">
        <f t="shared" si="6"/>
        <v>0</v>
      </c>
      <c r="V31" s="170"/>
      <c r="W31" s="171"/>
      <c r="X31" s="171"/>
      <c r="Y31" s="172">
        <f t="shared" si="7"/>
        <v>0</v>
      </c>
      <c r="Z31" s="164">
        <f t="shared" si="8"/>
        <v>0</v>
      </c>
      <c r="AA31" s="74">
        <f t="shared" si="9"/>
        <v>0</v>
      </c>
      <c r="AB31" s="165">
        <f>AA30-AA31</f>
        <v>0</v>
      </c>
      <c r="AC31" s="166" t="e">
        <f t="shared" si="10"/>
        <v>#DIV/0!</v>
      </c>
    </row>
    <row r="32" spans="1:29" ht="16.5" customHeight="1" thickBot="1">
      <c r="A32" s="105">
        <v>28</v>
      </c>
      <c r="B32" s="125" t="str">
        <f t="shared" si="0"/>
        <v> </v>
      </c>
      <c r="C32" s="348"/>
      <c r="D32" s="349"/>
      <c r="E32" s="350"/>
      <c r="F32" s="351"/>
      <c r="G32" s="352"/>
      <c r="H32" s="353"/>
      <c r="I32" s="353"/>
      <c r="J32" s="354">
        <f t="shared" si="1"/>
        <v>0</v>
      </c>
      <c r="K32" s="355">
        <f t="shared" si="2"/>
        <v>0</v>
      </c>
      <c r="L32" s="356"/>
      <c r="M32" s="353"/>
      <c r="N32" s="353"/>
      <c r="O32" s="357">
        <f t="shared" si="3"/>
        <v>0</v>
      </c>
      <c r="P32" s="358">
        <f t="shared" si="4"/>
        <v>0</v>
      </c>
      <c r="Q32" s="356"/>
      <c r="R32" s="353"/>
      <c r="S32" s="353"/>
      <c r="T32" s="354">
        <v>0</v>
      </c>
      <c r="U32" s="355">
        <f t="shared" si="6"/>
        <v>0</v>
      </c>
      <c r="V32" s="352"/>
      <c r="W32" s="353"/>
      <c r="X32" s="353"/>
      <c r="Y32" s="354">
        <v>0</v>
      </c>
      <c r="Z32" s="355">
        <f t="shared" si="8"/>
        <v>0</v>
      </c>
      <c r="AA32" s="126">
        <f t="shared" si="9"/>
        <v>0</v>
      </c>
      <c r="AB32" s="359">
        <f>AA31-AA32</f>
        <v>0</v>
      </c>
      <c r="AC32" s="360" t="e">
        <f t="shared" si="10"/>
        <v>#DIV/0!</v>
      </c>
    </row>
  </sheetData>
  <sheetProtection/>
  <mergeCells count="2">
    <mergeCell ref="C1:F2"/>
    <mergeCell ref="AC2:A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38"/>
  <sheetViews>
    <sheetView zoomScale="75" zoomScaleNormal="75" zoomScalePageLayoutView="0" workbookViewId="0" topLeftCell="A1">
      <selection activeCell="V5" sqref="V5:X13"/>
    </sheetView>
  </sheetViews>
  <sheetFormatPr defaultColWidth="9.140625" defaultRowHeight="16.5" customHeight="1"/>
  <cols>
    <col min="1" max="1" width="7.140625" style="0" bestFit="1" customWidth="1"/>
    <col min="2" max="2" width="18.28125" style="0" hidden="1" customWidth="1"/>
    <col min="3" max="3" width="11.421875" style="0" bestFit="1" customWidth="1"/>
    <col min="4" max="4" width="12.28125" style="0" bestFit="1" customWidth="1"/>
    <col min="5" max="5" width="13.421875" style="0" customWidth="1"/>
    <col min="6" max="6" width="17.8515625" style="0" bestFit="1" customWidth="1"/>
    <col min="7" max="7" width="10.00390625" style="0" customWidth="1"/>
    <col min="8" max="8" width="7.7109375" style="0" customWidth="1"/>
    <col min="9" max="9" width="5.57421875" style="0" bestFit="1" customWidth="1"/>
    <col min="10" max="10" width="6.28125" style="0" bestFit="1" customWidth="1"/>
    <col min="11" max="11" width="7.140625" style="0" customWidth="1"/>
    <col min="12" max="12" width="10.00390625" style="0" bestFit="1" customWidth="1"/>
    <col min="13" max="13" width="7.7109375" style="0" bestFit="1" customWidth="1"/>
    <col min="14" max="15" width="6.28125" style="0" bestFit="1" customWidth="1"/>
    <col min="16" max="16" width="7.140625" style="0" bestFit="1" customWidth="1"/>
    <col min="17" max="17" width="8.7109375" style="0" bestFit="1" customWidth="1"/>
    <col min="18" max="18" width="7.7109375" style="0" bestFit="1" customWidth="1"/>
    <col min="19" max="20" width="6.28125" style="0" bestFit="1" customWidth="1"/>
    <col min="21" max="21" width="7.140625" style="0" bestFit="1" customWidth="1"/>
    <col min="22" max="22" width="10.00390625" style="0" bestFit="1" customWidth="1"/>
    <col min="23" max="23" width="7.7109375" style="0" bestFit="1" customWidth="1"/>
    <col min="24" max="25" width="6.28125" style="0" bestFit="1" customWidth="1"/>
    <col min="26" max="26" width="7.140625" style="0" customWidth="1"/>
    <col min="27" max="27" width="8.57421875" style="0" bestFit="1" customWidth="1"/>
    <col min="28" max="29" width="8.28125" style="0" customWidth="1"/>
  </cols>
  <sheetData>
    <row r="1" spans="3:6" ht="16.5" customHeight="1" thickBot="1">
      <c r="C1" s="411" t="str">
        <f>Totals!A1</f>
        <v>AEFA Radian Glider Postal competition 2012</v>
      </c>
      <c r="D1" s="412"/>
      <c r="E1" s="412"/>
      <c r="F1" s="413"/>
    </row>
    <row r="2" spans="3:29" ht="16.5" customHeight="1" thickBot="1">
      <c r="C2" s="414"/>
      <c r="D2" s="415"/>
      <c r="E2" s="415"/>
      <c r="F2" s="416"/>
      <c r="G2" s="40" t="s">
        <v>20</v>
      </c>
      <c r="H2" s="41"/>
      <c r="I2" s="41"/>
      <c r="J2" s="42"/>
      <c r="K2" s="43"/>
      <c r="L2" s="40" t="s">
        <v>0</v>
      </c>
      <c r="M2" s="41"/>
      <c r="N2" s="41"/>
      <c r="O2" s="41"/>
      <c r="P2" s="44"/>
      <c r="Q2" s="40" t="s">
        <v>1</v>
      </c>
      <c r="R2" s="41"/>
      <c r="S2" s="41"/>
      <c r="T2" s="41"/>
      <c r="U2" s="44"/>
      <c r="V2" s="40" t="s">
        <v>2</v>
      </c>
      <c r="W2" s="41"/>
      <c r="X2" s="41"/>
      <c r="Y2" s="41"/>
      <c r="Z2" s="44"/>
      <c r="AA2" s="2"/>
      <c r="AB2" s="27"/>
      <c r="AC2" s="417" t="s">
        <v>37</v>
      </c>
    </row>
    <row r="3" spans="3:29" ht="16.5" customHeight="1" thickBot="1">
      <c r="C3" s="76"/>
      <c r="D3" s="77"/>
      <c r="E3" s="77"/>
      <c r="F3" s="78"/>
      <c r="G3" s="38" t="s">
        <v>3</v>
      </c>
      <c r="H3" s="39" t="s">
        <v>4</v>
      </c>
      <c r="I3" s="39" t="s">
        <v>12</v>
      </c>
      <c r="J3" s="39" t="s">
        <v>7</v>
      </c>
      <c r="K3" s="47" t="s">
        <v>22</v>
      </c>
      <c r="L3" s="38" t="s">
        <v>3</v>
      </c>
      <c r="M3" s="39" t="s">
        <v>4</v>
      </c>
      <c r="N3" s="39" t="s">
        <v>12</v>
      </c>
      <c r="O3" s="39" t="s">
        <v>7</v>
      </c>
      <c r="P3" s="47" t="s">
        <v>22</v>
      </c>
      <c r="Q3" s="38" t="s">
        <v>3</v>
      </c>
      <c r="R3" s="39" t="s">
        <v>4</v>
      </c>
      <c r="S3" s="39" t="s">
        <v>12</v>
      </c>
      <c r="T3" s="39" t="s">
        <v>7</v>
      </c>
      <c r="U3" s="47" t="s">
        <v>22</v>
      </c>
      <c r="V3" s="38" t="s">
        <v>3</v>
      </c>
      <c r="W3" s="39" t="s">
        <v>4</v>
      </c>
      <c r="X3" s="39" t="s">
        <v>12</v>
      </c>
      <c r="Y3" s="39" t="s">
        <v>7</v>
      </c>
      <c r="Z3" s="47" t="s">
        <v>22</v>
      </c>
      <c r="AA3" s="2" t="s">
        <v>8</v>
      </c>
      <c r="AB3" s="45" t="s">
        <v>24</v>
      </c>
      <c r="AC3" s="418"/>
    </row>
    <row r="4" spans="1:29" s="1" customFormat="1" ht="16.5" customHeight="1" thickBot="1">
      <c r="A4" s="35" t="s">
        <v>19</v>
      </c>
      <c r="B4" s="63" t="s">
        <v>25</v>
      </c>
      <c r="C4" s="5" t="s">
        <v>21</v>
      </c>
      <c r="D4" s="5" t="s">
        <v>11</v>
      </c>
      <c r="E4" s="5" t="s">
        <v>9</v>
      </c>
      <c r="F4" s="7" t="s">
        <v>10</v>
      </c>
      <c r="G4" s="12" t="s">
        <v>5</v>
      </c>
      <c r="H4" s="13" t="s">
        <v>6</v>
      </c>
      <c r="I4" s="13" t="s">
        <v>7</v>
      </c>
      <c r="J4" s="13" t="s">
        <v>23</v>
      </c>
      <c r="K4" s="14" t="s">
        <v>23</v>
      </c>
      <c r="L4" s="12" t="s">
        <v>5</v>
      </c>
      <c r="M4" s="13" t="s">
        <v>6</v>
      </c>
      <c r="N4" s="13" t="s">
        <v>7</v>
      </c>
      <c r="O4" s="13" t="s">
        <v>23</v>
      </c>
      <c r="P4" s="14" t="s">
        <v>23</v>
      </c>
      <c r="Q4" s="12" t="s">
        <v>5</v>
      </c>
      <c r="R4" s="13" t="s">
        <v>6</v>
      </c>
      <c r="S4" s="13" t="s">
        <v>7</v>
      </c>
      <c r="T4" s="13" t="s">
        <v>23</v>
      </c>
      <c r="U4" s="14" t="s">
        <v>23</v>
      </c>
      <c r="V4" s="12" t="s">
        <v>5</v>
      </c>
      <c r="W4" s="13" t="s">
        <v>6</v>
      </c>
      <c r="X4" s="13" t="s">
        <v>7</v>
      </c>
      <c r="Y4" s="13" t="s">
        <v>23</v>
      </c>
      <c r="Z4" s="14" t="s">
        <v>23</v>
      </c>
      <c r="AA4" s="66" t="s">
        <v>23</v>
      </c>
      <c r="AB4" s="31" t="s">
        <v>18</v>
      </c>
      <c r="AC4" s="419"/>
    </row>
    <row r="5" spans="1:29" ht="16.5" customHeight="1">
      <c r="A5" s="36">
        <v>1</v>
      </c>
      <c r="B5" s="67" t="str">
        <f aca="true" t="shared" si="0" ref="B5:B28">C5&amp;" "&amp;D5</f>
        <v> </v>
      </c>
      <c r="C5" s="303"/>
      <c r="D5" s="304"/>
      <c r="E5" s="139"/>
      <c r="F5" s="336"/>
      <c r="G5" s="242"/>
      <c r="H5" s="243"/>
      <c r="I5" s="243"/>
      <c r="J5" s="135">
        <f aca="true" t="shared" si="1" ref="J5:J28">IF(I5="",0,VLOOKUP(I5,Landing,3))</f>
        <v>0</v>
      </c>
      <c r="K5" s="127">
        <f aca="true" t="shared" si="2" ref="K5:K28">SUM(IF(5&gt;G5,60*INT(G5)+100*(G5-INT(G5)),300)-H5+J5-(IF(G5&gt;5,100*(G5-INT(G5)),0)))</f>
        <v>0</v>
      </c>
      <c r="L5" s="244"/>
      <c r="M5" s="243"/>
      <c r="N5" s="243"/>
      <c r="O5" s="135">
        <f aca="true" t="shared" si="3" ref="O5:O17">IF(N5="",0,VLOOKUP(N5,Landing,3))</f>
        <v>0</v>
      </c>
      <c r="P5" s="248">
        <f aca="true" t="shared" si="4" ref="P5:P28">SUM(IF(5&gt;L5,60*INT(L5)+100*(L5-INT(L5)),300)-M5+O5-(IF(L5&gt;5,100*(L5-INT(L5)),0)))</f>
        <v>0</v>
      </c>
      <c r="Q5" s="244"/>
      <c r="R5" s="243"/>
      <c r="S5" s="243"/>
      <c r="T5" s="135">
        <f aca="true" t="shared" si="5" ref="T5:T28">IF(S5="",0,VLOOKUP(S5,Landing,3))</f>
        <v>0</v>
      </c>
      <c r="U5" s="248">
        <f aca="true" t="shared" si="6" ref="U5:U28">SUM(IF(5&gt;Q5,60*INT(Q5)+100*(Q5-INT(Q5)),300)-R5+T5-(IF(Q5&gt;5,100*(Q5-INT(Q5)),0)))</f>
        <v>0</v>
      </c>
      <c r="V5" s="244"/>
      <c r="W5" s="243"/>
      <c r="X5" s="243"/>
      <c r="Y5" s="135">
        <f aca="true" t="shared" si="7" ref="Y5:Y28">IF(X5="",0,VLOOKUP(X5,Landing,3))</f>
        <v>0</v>
      </c>
      <c r="Z5" s="245">
        <f aca="true" t="shared" si="8" ref="Z5:Z28">SUM(IF(5&gt;V5,60*INT(V5)+100*(V5-INT(V5)),300)-W5+Y5-(IF(V5&gt;5,100*(V5-INT(V5)),0)))</f>
        <v>0</v>
      </c>
      <c r="AA5" s="299">
        <f aca="true" t="shared" si="9" ref="AA5:AA28">SUM(+Z5,U5,P5,K5)-MIN(+Z5,U5,P5,K5)</f>
        <v>0</v>
      </c>
      <c r="AB5" s="165">
        <v>0</v>
      </c>
      <c r="AC5" s="46" t="e">
        <f aca="true" t="shared" si="10" ref="AC5:AC21">AA5/max_score</f>
        <v>#DIV/0!</v>
      </c>
    </row>
    <row r="6" spans="1:29" ht="16.5" customHeight="1">
      <c r="A6" s="37">
        <v>2</v>
      </c>
      <c r="B6" s="67" t="str">
        <f t="shared" si="0"/>
        <v> </v>
      </c>
      <c r="C6" s="184"/>
      <c r="D6" s="185"/>
      <c r="E6" s="140"/>
      <c r="F6" s="144"/>
      <c r="G6" s="8"/>
      <c r="H6" s="9"/>
      <c r="I6" s="9"/>
      <c r="J6" s="134">
        <f t="shared" si="1"/>
        <v>0</v>
      </c>
      <c r="K6" s="129">
        <f t="shared" si="2"/>
        <v>0</v>
      </c>
      <c r="L6" s="8"/>
      <c r="M6" s="9"/>
      <c r="N6" s="9"/>
      <c r="O6" s="134">
        <f t="shared" si="3"/>
        <v>0</v>
      </c>
      <c r="P6" s="128">
        <f t="shared" si="4"/>
        <v>0</v>
      </c>
      <c r="Q6" s="8"/>
      <c r="R6" s="9"/>
      <c r="S6" s="9"/>
      <c r="T6" s="134">
        <f t="shared" si="5"/>
        <v>0</v>
      </c>
      <c r="U6" s="128">
        <f t="shared" si="6"/>
        <v>0</v>
      </c>
      <c r="V6" s="8"/>
      <c r="W6" s="9"/>
      <c r="X6" s="9"/>
      <c r="Y6" s="134">
        <f t="shared" si="7"/>
        <v>0</v>
      </c>
      <c r="Z6" s="233">
        <f t="shared" si="8"/>
        <v>0</v>
      </c>
      <c r="AA6" s="261">
        <f t="shared" si="9"/>
        <v>0</v>
      </c>
      <c r="AB6" s="165">
        <f aca="true" t="shared" si="11" ref="AB6:AB21">AA5-AA6</f>
        <v>0</v>
      </c>
      <c r="AC6" s="46" t="e">
        <f t="shared" si="10"/>
        <v>#DIV/0!</v>
      </c>
    </row>
    <row r="7" spans="1:29" ht="16.5" customHeight="1">
      <c r="A7" s="37">
        <v>3</v>
      </c>
      <c r="B7" s="67" t="str">
        <f t="shared" si="0"/>
        <v> </v>
      </c>
      <c r="C7" s="184"/>
      <c r="D7" s="185"/>
      <c r="E7" s="140"/>
      <c r="F7" s="144"/>
      <c r="G7" s="170"/>
      <c r="H7" s="171"/>
      <c r="I7" s="171"/>
      <c r="J7" s="172">
        <f t="shared" si="1"/>
        <v>0</v>
      </c>
      <c r="K7" s="173">
        <f t="shared" si="2"/>
        <v>0</v>
      </c>
      <c r="L7" s="174"/>
      <c r="M7" s="171"/>
      <c r="N7" s="171"/>
      <c r="O7" s="172">
        <f t="shared" si="3"/>
        <v>0</v>
      </c>
      <c r="P7" s="175">
        <f t="shared" si="4"/>
        <v>0</v>
      </c>
      <c r="Q7" s="174"/>
      <c r="R7" s="171"/>
      <c r="S7" s="171"/>
      <c r="T7" s="172">
        <f t="shared" si="5"/>
        <v>0</v>
      </c>
      <c r="U7" s="175">
        <f t="shared" si="6"/>
        <v>0</v>
      </c>
      <c r="V7" s="174"/>
      <c r="W7" s="171"/>
      <c r="X7" s="171"/>
      <c r="Y7" s="172">
        <f t="shared" si="7"/>
        <v>0</v>
      </c>
      <c r="Z7" s="252">
        <f t="shared" si="8"/>
        <v>0</v>
      </c>
      <c r="AA7" s="261">
        <f t="shared" si="9"/>
        <v>0</v>
      </c>
      <c r="AB7" s="165">
        <v>1</v>
      </c>
      <c r="AC7" s="46" t="e">
        <f t="shared" si="10"/>
        <v>#DIV/0!</v>
      </c>
    </row>
    <row r="8" spans="1:29" ht="16.5" customHeight="1">
      <c r="A8" s="37">
        <v>4</v>
      </c>
      <c r="B8" s="67" t="str">
        <f t="shared" si="0"/>
        <v> </v>
      </c>
      <c r="C8" s="184"/>
      <c r="D8" s="185"/>
      <c r="E8" s="140"/>
      <c r="F8" s="144"/>
      <c r="G8" s="242"/>
      <c r="H8" s="243"/>
      <c r="I8" s="243"/>
      <c r="J8" s="135">
        <f t="shared" si="1"/>
        <v>0</v>
      </c>
      <c r="K8" s="249">
        <f t="shared" si="2"/>
        <v>0</v>
      </c>
      <c r="L8" s="244"/>
      <c r="M8" s="243"/>
      <c r="N8" s="243"/>
      <c r="O8" s="135">
        <f t="shared" si="3"/>
        <v>0</v>
      </c>
      <c r="P8" s="250">
        <f t="shared" si="4"/>
        <v>0</v>
      </c>
      <c r="Q8" s="244"/>
      <c r="R8" s="243"/>
      <c r="S8" s="243"/>
      <c r="T8" s="135">
        <f t="shared" si="5"/>
        <v>0</v>
      </c>
      <c r="U8" s="250">
        <f t="shared" si="6"/>
        <v>0</v>
      </c>
      <c r="V8" s="244"/>
      <c r="W8" s="243"/>
      <c r="X8" s="243"/>
      <c r="Y8" s="135">
        <f t="shared" si="7"/>
        <v>0</v>
      </c>
      <c r="Z8" s="233">
        <f t="shared" si="8"/>
        <v>0</v>
      </c>
      <c r="AA8" s="261">
        <f t="shared" si="9"/>
        <v>0</v>
      </c>
      <c r="AB8" s="165">
        <v>8</v>
      </c>
      <c r="AC8" s="46" t="e">
        <f>AA8/max_score</f>
        <v>#DIV/0!</v>
      </c>
    </row>
    <row r="9" spans="1:29" ht="16.5" customHeight="1">
      <c r="A9" s="37">
        <v>5</v>
      </c>
      <c r="B9" s="67" t="str">
        <f t="shared" si="0"/>
        <v> </v>
      </c>
      <c r="C9" s="140"/>
      <c r="D9" s="147"/>
      <c r="E9" s="140"/>
      <c r="F9" s="144"/>
      <c r="G9" s="131"/>
      <c r="H9" s="132"/>
      <c r="I9" s="132"/>
      <c r="J9" s="134">
        <f t="shared" si="1"/>
        <v>0</v>
      </c>
      <c r="K9" s="129">
        <f t="shared" si="2"/>
        <v>0</v>
      </c>
      <c r="L9" s="133"/>
      <c r="M9" s="132"/>
      <c r="N9" s="132"/>
      <c r="O9" s="134">
        <f t="shared" si="3"/>
        <v>0</v>
      </c>
      <c r="P9" s="128">
        <f t="shared" si="4"/>
        <v>0</v>
      </c>
      <c r="Q9" s="133"/>
      <c r="R9" s="132"/>
      <c r="S9" s="132"/>
      <c r="T9" s="134">
        <f t="shared" si="5"/>
        <v>0</v>
      </c>
      <c r="U9" s="128">
        <f t="shared" si="6"/>
        <v>0</v>
      </c>
      <c r="V9" s="133"/>
      <c r="W9" s="132"/>
      <c r="X9" s="132"/>
      <c r="Y9" s="134">
        <f t="shared" si="7"/>
        <v>0</v>
      </c>
      <c r="Z9" s="233">
        <f t="shared" si="8"/>
        <v>0</v>
      </c>
      <c r="AA9" s="261">
        <f t="shared" si="9"/>
        <v>0</v>
      </c>
      <c r="AB9" s="165">
        <f>AA8-AA9</f>
        <v>0</v>
      </c>
      <c r="AC9" s="46" t="e">
        <f>AA9/max_score</f>
        <v>#DIV/0!</v>
      </c>
    </row>
    <row r="10" spans="1:29" ht="16.5" customHeight="1">
      <c r="A10" s="37">
        <v>6</v>
      </c>
      <c r="B10" s="67" t="str">
        <f t="shared" si="0"/>
        <v> </v>
      </c>
      <c r="C10" s="312"/>
      <c r="D10" s="332"/>
      <c r="E10" s="140"/>
      <c r="F10" s="144"/>
      <c r="G10" s="247"/>
      <c r="H10" s="246"/>
      <c r="I10" s="246"/>
      <c r="J10" s="134">
        <f t="shared" si="1"/>
        <v>0</v>
      </c>
      <c r="K10" s="129">
        <f t="shared" si="2"/>
        <v>0</v>
      </c>
      <c r="L10" s="247"/>
      <c r="M10" s="246"/>
      <c r="N10" s="246"/>
      <c r="O10" s="134">
        <f t="shared" si="3"/>
        <v>0</v>
      </c>
      <c r="P10" s="128">
        <f t="shared" si="4"/>
        <v>0</v>
      </c>
      <c r="Q10" s="247"/>
      <c r="R10" s="246"/>
      <c r="S10" s="246"/>
      <c r="T10" s="134">
        <f t="shared" si="5"/>
        <v>0</v>
      </c>
      <c r="U10" s="128">
        <f t="shared" si="6"/>
        <v>0</v>
      </c>
      <c r="V10" s="247"/>
      <c r="W10" s="246"/>
      <c r="X10" s="246"/>
      <c r="Y10" s="134">
        <f t="shared" si="7"/>
        <v>0</v>
      </c>
      <c r="Z10" s="233">
        <f t="shared" si="8"/>
        <v>0</v>
      </c>
      <c r="AA10" s="261">
        <f t="shared" si="9"/>
        <v>0</v>
      </c>
      <c r="AB10" s="165">
        <f t="shared" si="11"/>
        <v>0</v>
      </c>
      <c r="AC10" s="46" t="e">
        <f t="shared" si="10"/>
        <v>#DIV/0!</v>
      </c>
    </row>
    <row r="11" spans="1:29" ht="16.5" customHeight="1">
      <c r="A11" s="37">
        <v>7</v>
      </c>
      <c r="B11" s="67" t="str">
        <f t="shared" si="0"/>
        <v> </v>
      </c>
      <c r="C11" s="334"/>
      <c r="D11" s="335"/>
      <c r="E11" s="140"/>
      <c r="F11" s="144"/>
      <c r="G11" s="170"/>
      <c r="H11" s="171"/>
      <c r="I11" s="171"/>
      <c r="J11" s="172">
        <f t="shared" si="1"/>
        <v>0</v>
      </c>
      <c r="K11" s="279">
        <f t="shared" si="2"/>
        <v>0</v>
      </c>
      <c r="L11" s="174"/>
      <c r="M11" s="171"/>
      <c r="N11" s="171"/>
      <c r="O11" s="172">
        <f t="shared" si="3"/>
        <v>0</v>
      </c>
      <c r="P11" s="281">
        <f t="shared" si="4"/>
        <v>0</v>
      </c>
      <c r="Q11" s="174"/>
      <c r="R11" s="171"/>
      <c r="S11" s="171"/>
      <c r="T11" s="172">
        <f t="shared" si="5"/>
        <v>0</v>
      </c>
      <c r="U11" s="281">
        <f t="shared" si="6"/>
        <v>0</v>
      </c>
      <c r="V11" s="174"/>
      <c r="W11" s="171"/>
      <c r="X11" s="171"/>
      <c r="Y11" s="163">
        <f t="shared" si="7"/>
        <v>0</v>
      </c>
      <c r="Z11" s="294">
        <f t="shared" si="8"/>
        <v>0</v>
      </c>
      <c r="AA11" s="261">
        <f t="shared" si="9"/>
        <v>0</v>
      </c>
      <c r="AB11" s="165">
        <f t="shared" si="11"/>
        <v>0</v>
      </c>
      <c r="AC11" s="46" t="e">
        <f t="shared" si="10"/>
        <v>#DIV/0!</v>
      </c>
    </row>
    <row r="12" spans="1:29" ht="16.5" customHeight="1">
      <c r="A12" s="37">
        <v>8</v>
      </c>
      <c r="B12" s="67" t="str">
        <f t="shared" si="0"/>
        <v> </v>
      </c>
      <c r="C12" s="140"/>
      <c r="D12" s="147"/>
      <c r="E12" s="140"/>
      <c r="F12" s="144"/>
      <c r="G12" s="170"/>
      <c r="H12" s="171"/>
      <c r="I12" s="171"/>
      <c r="J12" s="172">
        <f t="shared" si="1"/>
        <v>0</v>
      </c>
      <c r="K12" s="279">
        <f t="shared" si="2"/>
        <v>0</v>
      </c>
      <c r="L12" s="174"/>
      <c r="M12" s="171"/>
      <c r="N12" s="171"/>
      <c r="O12" s="172">
        <f t="shared" si="3"/>
        <v>0</v>
      </c>
      <c r="P12" s="281">
        <f t="shared" si="4"/>
        <v>0</v>
      </c>
      <c r="Q12" s="174"/>
      <c r="R12" s="171"/>
      <c r="S12" s="171"/>
      <c r="T12" s="172">
        <f t="shared" si="5"/>
        <v>0</v>
      </c>
      <c r="U12" s="281">
        <f t="shared" si="6"/>
        <v>0</v>
      </c>
      <c r="V12" s="174"/>
      <c r="W12" s="171"/>
      <c r="X12" s="171"/>
      <c r="Y12" s="172">
        <f t="shared" si="7"/>
        <v>0</v>
      </c>
      <c r="Z12" s="281">
        <f t="shared" si="8"/>
        <v>0</v>
      </c>
      <c r="AA12" s="261">
        <f t="shared" si="9"/>
        <v>0</v>
      </c>
      <c r="AB12" s="165">
        <f t="shared" si="11"/>
        <v>0</v>
      </c>
      <c r="AC12" s="46" t="e">
        <f t="shared" si="10"/>
        <v>#DIV/0!</v>
      </c>
    </row>
    <row r="13" spans="1:29" ht="16.5" customHeight="1">
      <c r="A13" s="37">
        <v>9</v>
      </c>
      <c r="B13" s="67" t="str">
        <f t="shared" si="0"/>
        <v> </v>
      </c>
      <c r="C13" s="156"/>
      <c r="D13" s="156"/>
      <c r="E13" s="140"/>
      <c r="F13" s="144"/>
      <c r="G13" s="8"/>
      <c r="H13" s="9"/>
      <c r="I13" s="9"/>
      <c r="J13" s="134">
        <f t="shared" si="1"/>
        <v>0</v>
      </c>
      <c r="K13" s="129">
        <f t="shared" si="2"/>
        <v>0</v>
      </c>
      <c r="L13" s="8"/>
      <c r="M13" s="9"/>
      <c r="N13" s="9"/>
      <c r="O13" s="134">
        <f t="shared" si="3"/>
        <v>0</v>
      </c>
      <c r="P13" s="128">
        <f t="shared" si="4"/>
        <v>0</v>
      </c>
      <c r="Q13" s="8"/>
      <c r="R13" s="9"/>
      <c r="S13" s="9"/>
      <c r="T13" s="134">
        <f t="shared" si="5"/>
        <v>0</v>
      </c>
      <c r="U13" s="128">
        <f t="shared" si="6"/>
        <v>0</v>
      </c>
      <c r="V13" s="8"/>
      <c r="W13" s="9"/>
      <c r="X13" s="9"/>
      <c r="Y13" s="134">
        <f t="shared" si="7"/>
        <v>0</v>
      </c>
      <c r="Z13" s="233">
        <f t="shared" si="8"/>
        <v>0</v>
      </c>
      <c r="AA13" s="261">
        <f t="shared" si="9"/>
        <v>0</v>
      </c>
      <c r="AB13" s="165">
        <f t="shared" si="11"/>
        <v>0</v>
      </c>
      <c r="AC13" s="46" t="e">
        <f t="shared" si="10"/>
        <v>#DIV/0!</v>
      </c>
    </row>
    <row r="14" spans="1:29" ht="16.5" customHeight="1">
      <c r="A14" s="37">
        <v>10</v>
      </c>
      <c r="B14" s="67" t="str">
        <f t="shared" si="0"/>
        <v> </v>
      </c>
      <c r="C14" s="140"/>
      <c r="D14" s="147"/>
      <c r="E14" s="50"/>
      <c r="F14" s="20"/>
      <c r="G14" s="17"/>
      <c r="H14" s="9"/>
      <c r="I14" s="9"/>
      <c r="J14" s="10">
        <f t="shared" si="1"/>
        <v>0</v>
      </c>
      <c r="K14" s="33">
        <f t="shared" si="2"/>
        <v>0</v>
      </c>
      <c r="L14" s="8"/>
      <c r="M14" s="9"/>
      <c r="N14" s="9"/>
      <c r="O14" s="10">
        <f t="shared" si="3"/>
        <v>0</v>
      </c>
      <c r="P14" s="34">
        <f t="shared" si="4"/>
        <v>0</v>
      </c>
      <c r="Q14" s="8"/>
      <c r="R14" s="9"/>
      <c r="S14" s="9"/>
      <c r="T14" s="10">
        <f t="shared" si="5"/>
        <v>0</v>
      </c>
      <c r="U14" s="34">
        <f t="shared" si="6"/>
        <v>0</v>
      </c>
      <c r="V14" s="8"/>
      <c r="W14" s="9"/>
      <c r="X14" s="9"/>
      <c r="Y14" s="10">
        <f t="shared" si="7"/>
        <v>0</v>
      </c>
      <c r="Z14" s="34">
        <f t="shared" si="8"/>
        <v>0</v>
      </c>
      <c r="AA14" s="261">
        <f t="shared" si="9"/>
        <v>0</v>
      </c>
      <c r="AB14" s="165">
        <f t="shared" si="11"/>
        <v>0</v>
      </c>
      <c r="AC14" s="46" t="e">
        <f t="shared" si="10"/>
        <v>#DIV/0!</v>
      </c>
    </row>
    <row r="15" spans="1:29" ht="16.5" customHeight="1">
      <c r="A15" s="37">
        <v>11</v>
      </c>
      <c r="B15" s="67" t="str">
        <f t="shared" si="0"/>
        <v> </v>
      </c>
      <c r="C15" s="140"/>
      <c r="D15" s="147"/>
      <c r="E15" s="50"/>
      <c r="F15" s="20"/>
      <c r="G15" s="17"/>
      <c r="H15" s="9"/>
      <c r="I15" s="9"/>
      <c r="J15" s="10">
        <f t="shared" si="1"/>
        <v>0</v>
      </c>
      <c r="K15" s="137">
        <f t="shared" si="2"/>
        <v>0</v>
      </c>
      <c r="L15" s="8"/>
      <c r="M15" s="9"/>
      <c r="N15" s="9"/>
      <c r="O15" s="10">
        <f t="shared" si="3"/>
        <v>0</v>
      </c>
      <c r="P15" s="138">
        <f t="shared" si="4"/>
        <v>0</v>
      </c>
      <c r="Q15" s="8"/>
      <c r="R15" s="9"/>
      <c r="S15" s="9"/>
      <c r="T15" s="10">
        <f t="shared" si="5"/>
        <v>0</v>
      </c>
      <c r="U15" s="138">
        <f t="shared" si="6"/>
        <v>0</v>
      </c>
      <c r="V15" s="8"/>
      <c r="W15" s="9"/>
      <c r="X15" s="9"/>
      <c r="Y15" s="10">
        <f t="shared" si="7"/>
        <v>0</v>
      </c>
      <c r="Z15" s="138">
        <f t="shared" si="8"/>
        <v>0</v>
      </c>
      <c r="AA15" s="261">
        <f t="shared" si="9"/>
        <v>0</v>
      </c>
      <c r="AB15" s="165">
        <f t="shared" si="11"/>
        <v>0</v>
      </c>
      <c r="AC15" s="46" t="e">
        <f t="shared" si="10"/>
        <v>#DIV/0!</v>
      </c>
    </row>
    <row r="16" spans="1:29" ht="16.5" customHeight="1">
      <c r="A16" s="37">
        <v>12</v>
      </c>
      <c r="B16" s="67" t="str">
        <f t="shared" si="0"/>
        <v> </v>
      </c>
      <c r="C16" s="141"/>
      <c r="D16" s="236"/>
      <c r="E16" s="50"/>
      <c r="F16" s="20"/>
      <c r="G16" s="17"/>
      <c r="H16" s="9"/>
      <c r="I16" s="9"/>
      <c r="J16" s="10">
        <f t="shared" si="1"/>
        <v>0</v>
      </c>
      <c r="K16" s="137">
        <f t="shared" si="2"/>
        <v>0</v>
      </c>
      <c r="L16" s="8"/>
      <c r="M16" s="9"/>
      <c r="N16" s="9"/>
      <c r="O16" s="10">
        <f t="shared" si="3"/>
        <v>0</v>
      </c>
      <c r="P16" s="138">
        <f t="shared" si="4"/>
        <v>0</v>
      </c>
      <c r="Q16" s="8"/>
      <c r="R16" s="9"/>
      <c r="S16" s="9"/>
      <c r="T16" s="10">
        <f t="shared" si="5"/>
        <v>0</v>
      </c>
      <c r="U16" s="138">
        <f t="shared" si="6"/>
        <v>0</v>
      </c>
      <c r="V16" s="8"/>
      <c r="W16" s="9"/>
      <c r="X16" s="9"/>
      <c r="Y16" s="10">
        <f t="shared" si="7"/>
        <v>0</v>
      </c>
      <c r="Z16" s="138">
        <f t="shared" si="8"/>
        <v>0</v>
      </c>
      <c r="AA16" s="261">
        <f t="shared" si="9"/>
        <v>0</v>
      </c>
      <c r="AB16" s="165">
        <f t="shared" si="11"/>
        <v>0</v>
      </c>
      <c r="AC16" s="46" t="e">
        <f t="shared" si="10"/>
        <v>#DIV/0!</v>
      </c>
    </row>
    <row r="17" spans="1:29" ht="16.5" customHeight="1">
      <c r="A17" s="37">
        <v>13</v>
      </c>
      <c r="B17" s="67" t="str">
        <f t="shared" si="0"/>
        <v> </v>
      </c>
      <c r="C17" s="140"/>
      <c r="D17" s="147"/>
      <c r="E17" s="50"/>
      <c r="F17" s="20"/>
      <c r="G17" s="17"/>
      <c r="H17" s="9"/>
      <c r="I17" s="9"/>
      <c r="J17" s="10">
        <f t="shared" si="1"/>
        <v>0</v>
      </c>
      <c r="K17" s="137">
        <f t="shared" si="2"/>
        <v>0</v>
      </c>
      <c r="L17" s="8"/>
      <c r="M17" s="9"/>
      <c r="N17" s="9"/>
      <c r="O17" s="10">
        <f t="shared" si="3"/>
        <v>0</v>
      </c>
      <c r="P17" s="138">
        <f t="shared" si="4"/>
        <v>0</v>
      </c>
      <c r="Q17" s="8"/>
      <c r="R17" s="9"/>
      <c r="S17" s="9"/>
      <c r="T17" s="10">
        <f t="shared" si="5"/>
        <v>0</v>
      </c>
      <c r="U17" s="138">
        <f t="shared" si="6"/>
        <v>0</v>
      </c>
      <c r="V17" s="8"/>
      <c r="W17" s="9"/>
      <c r="X17" s="9"/>
      <c r="Y17" s="10">
        <f t="shared" si="7"/>
        <v>0</v>
      </c>
      <c r="Z17" s="146">
        <f t="shared" si="8"/>
        <v>0</v>
      </c>
      <c r="AA17" s="74">
        <f t="shared" si="9"/>
        <v>0</v>
      </c>
      <c r="AB17" s="165">
        <f t="shared" si="11"/>
        <v>0</v>
      </c>
      <c r="AC17" s="46" t="e">
        <f t="shared" si="10"/>
        <v>#DIV/0!</v>
      </c>
    </row>
    <row r="18" spans="1:29" ht="16.5" customHeight="1">
      <c r="A18" s="37">
        <v>14</v>
      </c>
      <c r="B18" s="67" t="str">
        <f t="shared" si="0"/>
        <v> </v>
      </c>
      <c r="C18" s="140"/>
      <c r="D18" s="147"/>
      <c r="E18" s="115"/>
      <c r="F18" s="116"/>
      <c r="G18" s="238"/>
      <c r="H18" s="151"/>
      <c r="I18" s="151"/>
      <c r="J18" s="10">
        <f t="shared" si="1"/>
        <v>0</v>
      </c>
      <c r="K18" s="137">
        <f t="shared" si="2"/>
        <v>0</v>
      </c>
      <c r="L18" s="150"/>
      <c r="M18" s="151"/>
      <c r="N18" s="151"/>
      <c r="O18" s="152">
        <v>0</v>
      </c>
      <c r="P18" s="138">
        <f t="shared" si="4"/>
        <v>0</v>
      </c>
      <c r="Q18" s="150"/>
      <c r="R18" s="151"/>
      <c r="S18" s="151"/>
      <c r="T18" s="10">
        <f t="shared" si="5"/>
        <v>0</v>
      </c>
      <c r="U18" s="138">
        <f t="shared" si="6"/>
        <v>0</v>
      </c>
      <c r="V18" s="150"/>
      <c r="W18" s="151"/>
      <c r="X18" s="151"/>
      <c r="Y18" s="10">
        <f t="shared" si="7"/>
        <v>0</v>
      </c>
      <c r="Z18" s="146">
        <f t="shared" si="8"/>
        <v>0</v>
      </c>
      <c r="AA18" s="74">
        <f t="shared" si="9"/>
        <v>0</v>
      </c>
      <c r="AB18" s="165">
        <f t="shared" si="11"/>
        <v>0</v>
      </c>
      <c r="AC18" s="46" t="e">
        <f t="shared" si="10"/>
        <v>#DIV/0!</v>
      </c>
    </row>
    <row r="19" spans="1:29" ht="16.5" customHeight="1">
      <c r="A19" s="37">
        <v>15</v>
      </c>
      <c r="B19" s="67" t="str">
        <f t="shared" si="0"/>
        <v> </v>
      </c>
      <c r="C19" s="142"/>
      <c r="D19" s="234"/>
      <c r="E19" s="50"/>
      <c r="F19" s="20"/>
      <c r="G19" s="17"/>
      <c r="H19" s="9"/>
      <c r="I19" s="9"/>
      <c r="J19" s="10">
        <f t="shared" si="1"/>
        <v>0</v>
      </c>
      <c r="K19" s="33">
        <f t="shared" si="2"/>
        <v>0</v>
      </c>
      <c r="L19" s="8"/>
      <c r="M19" s="9"/>
      <c r="N19" s="9"/>
      <c r="O19" s="10">
        <f aca="true" t="shared" si="12" ref="O19:O28">IF(N19="",0,VLOOKUP(N19,Landing,3))</f>
        <v>0</v>
      </c>
      <c r="P19" s="34">
        <f t="shared" si="4"/>
        <v>0</v>
      </c>
      <c r="Q19" s="8"/>
      <c r="R19" s="9"/>
      <c r="S19" s="9"/>
      <c r="T19" s="10">
        <f t="shared" si="5"/>
        <v>0</v>
      </c>
      <c r="U19" s="34">
        <f t="shared" si="6"/>
        <v>0</v>
      </c>
      <c r="V19" s="15"/>
      <c r="W19" s="25"/>
      <c r="X19" s="25"/>
      <c r="Y19" s="10">
        <f t="shared" si="7"/>
        <v>0</v>
      </c>
      <c r="Z19" s="83">
        <f t="shared" si="8"/>
        <v>0</v>
      </c>
      <c r="AA19" s="74">
        <f t="shared" si="9"/>
        <v>0</v>
      </c>
      <c r="AB19" s="165">
        <f t="shared" si="11"/>
        <v>0</v>
      </c>
      <c r="AC19" s="46" t="e">
        <f t="shared" si="10"/>
        <v>#DIV/0!</v>
      </c>
    </row>
    <row r="20" spans="1:29" ht="16.5" customHeight="1">
      <c r="A20" s="37">
        <v>16</v>
      </c>
      <c r="B20" s="67" t="str">
        <f t="shared" si="0"/>
        <v> </v>
      </c>
      <c r="C20" s="142"/>
      <c r="D20" s="234"/>
      <c r="E20" s="50"/>
      <c r="F20" s="20"/>
      <c r="G20" s="17"/>
      <c r="H20" s="9"/>
      <c r="I20" s="9"/>
      <c r="J20" s="10">
        <f t="shared" si="1"/>
        <v>0</v>
      </c>
      <c r="K20" s="33">
        <f t="shared" si="2"/>
        <v>0</v>
      </c>
      <c r="L20" s="8"/>
      <c r="M20" s="9"/>
      <c r="N20" s="9"/>
      <c r="O20" s="10">
        <f t="shared" si="12"/>
        <v>0</v>
      </c>
      <c r="P20" s="32">
        <f t="shared" si="4"/>
        <v>0</v>
      </c>
      <c r="Q20" s="8"/>
      <c r="R20" s="9"/>
      <c r="S20" s="9"/>
      <c r="T20" s="10">
        <f t="shared" si="5"/>
        <v>0</v>
      </c>
      <c r="U20" s="32">
        <f t="shared" si="6"/>
        <v>0</v>
      </c>
      <c r="V20" s="15"/>
      <c r="W20" s="25"/>
      <c r="X20" s="25"/>
      <c r="Y20" s="10">
        <f t="shared" si="7"/>
        <v>0</v>
      </c>
      <c r="Z20" s="83">
        <f t="shared" si="8"/>
        <v>0</v>
      </c>
      <c r="AA20" s="74">
        <f t="shared" si="9"/>
        <v>0</v>
      </c>
      <c r="AB20" s="165">
        <f t="shared" si="11"/>
        <v>0</v>
      </c>
      <c r="AC20" s="46" t="e">
        <f t="shared" si="10"/>
        <v>#DIV/0!</v>
      </c>
    </row>
    <row r="21" spans="1:29" ht="16.5" customHeight="1">
      <c r="A21" s="37">
        <v>17</v>
      </c>
      <c r="B21" s="67" t="str">
        <f t="shared" si="0"/>
        <v> </v>
      </c>
      <c r="C21" s="142"/>
      <c r="D21" s="237"/>
      <c r="E21" s="50"/>
      <c r="F21" s="20"/>
      <c r="G21" s="23"/>
      <c r="H21" s="24"/>
      <c r="I21" s="24"/>
      <c r="J21" s="10">
        <f t="shared" si="1"/>
        <v>0</v>
      </c>
      <c r="K21" s="33">
        <f t="shared" si="2"/>
        <v>0</v>
      </c>
      <c r="L21" s="26"/>
      <c r="M21" s="24"/>
      <c r="N21" s="24"/>
      <c r="O21" s="10">
        <f t="shared" si="12"/>
        <v>0</v>
      </c>
      <c r="P21" s="32">
        <f t="shared" si="4"/>
        <v>0</v>
      </c>
      <c r="Q21" s="26"/>
      <c r="R21" s="24"/>
      <c r="S21" s="24"/>
      <c r="T21" s="10">
        <f t="shared" si="5"/>
        <v>0</v>
      </c>
      <c r="U21" s="32">
        <f t="shared" si="6"/>
        <v>0</v>
      </c>
      <c r="V21" s="87"/>
      <c r="W21" s="88"/>
      <c r="X21" s="88"/>
      <c r="Y21" s="10">
        <f t="shared" si="7"/>
        <v>0</v>
      </c>
      <c r="Z21" s="79">
        <f t="shared" si="8"/>
        <v>0</v>
      </c>
      <c r="AA21" s="74">
        <f t="shared" si="9"/>
        <v>0</v>
      </c>
      <c r="AB21" s="165">
        <f t="shared" si="11"/>
        <v>0</v>
      </c>
      <c r="AC21" s="46" t="e">
        <f t="shared" si="10"/>
        <v>#DIV/0!</v>
      </c>
    </row>
    <row r="22" spans="1:29" ht="16.5" customHeight="1">
      <c r="A22" s="37">
        <v>18</v>
      </c>
      <c r="B22" s="67" t="str">
        <f t="shared" si="0"/>
        <v> </v>
      </c>
      <c r="C22" s="142"/>
      <c r="D22" s="234"/>
      <c r="E22" s="50"/>
      <c r="F22" s="20"/>
      <c r="G22" s="17"/>
      <c r="H22" s="9"/>
      <c r="I22" s="9"/>
      <c r="J22" s="10">
        <f t="shared" si="1"/>
        <v>0</v>
      </c>
      <c r="K22" s="33">
        <f t="shared" si="2"/>
        <v>0</v>
      </c>
      <c r="L22" s="8"/>
      <c r="M22" s="9"/>
      <c r="N22" s="9"/>
      <c r="O22" s="10">
        <f t="shared" si="12"/>
        <v>0</v>
      </c>
      <c r="P22" s="32">
        <f t="shared" si="4"/>
        <v>0</v>
      </c>
      <c r="Q22" s="8"/>
      <c r="R22" s="9"/>
      <c r="S22" s="9"/>
      <c r="T22" s="10">
        <f t="shared" si="5"/>
        <v>0</v>
      </c>
      <c r="U22" s="32">
        <f t="shared" si="6"/>
        <v>0</v>
      </c>
      <c r="V22" s="15"/>
      <c r="W22" s="25"/>
      <c r="X22" s="25"/>
      <c r="Y22" s="10">
        <f t="shared" si="7"/>
        <v>0</v>
      </c>
      <c r="Z22" s="79">
        <f t="shared" si="8"/>
        <v>0</v>
      </c>
      <c r="AA22" s="74">
        <f t="shared" si="9"/>
        <v>0</v>
      </c>
      <c r="AB22" s="165">
        <f aca="true" t="shared" si="13" ref="AB22:AB28">AA21-AA22</f>
        <v>0</v>
      </c>
      <c r="AC22" s="46" t="e">
        <f aca="true" t="shared" si="14" ref="AC22:AC28">AA22/max_score</f>
        <v>#DIV/0!</v>
      </c>
    </row>
    <row r="23" spans="1:29" ht="16.5" customHeight="1">
      <c r="A23" s="37">
        <v>19</v>
      </c>
      <c r="B23" s="67" t="str">
        <f t="shared" si="0"/>
        <v> </v>
      </c>
      <c r="C23" s="142"/>
      <c r="D23" s="237"/>
      <c r="E23" s="50"/>
      <c r="F23" s="20"/>
      <c r="G23" s="17"/>
      <c r="H23" s="9"/>
      <c r="I23" s="9"/>
      <c r="J23" s="10">
        <f t="shared" si="1"/>
        <v>0</v>
      </c>
      <c r="K23" s="34">
        <f t="shared" si="2"/>
        <v>0</v>
      </c>
      <c r="L23" s="8"/>
      <c r="M23" s="9"/>
      <c r="N23" s="9"/>
      <c r="O23" s="10">
        <f t="shared" si="12"/>
        <v>0</v>
      </c>
      <c r="P23" s="32">
        <f t="shared" si="4"/>
        <v>0</v>
      </c>
      <c r="Q23" s="8"/>
      <c r="R23" s="9"/>
      <c r="S23" s="9"/>
      <c r="T23" s="10">
        <f t="shared" si="5"/>
        <v>0</v>
      </c>
      <c r="U23" s="32">
        <f t="shared" si="6"/>
        <v>0</v>
      </c>
      <c r="V23" s="15"/>
      <c r="W23" s="25"/>
      <c r="X23" s="25"/>
      <c r="Y23" s="10">
        <f t="shared" si="7"/>
        <v>0</v>
      </c>
      <c r="Z23" s="79">
        <f t="shared" si="8"/>
        <v>0</v>
      </c>
      <c r="AA23" s="74">
        <f t="shared" si="9"/>
        <v>0</v>
      </c>
      <c r="AB23" s="165">
        <f t="shared" si="13"/>
        <v>0</v>
      </c>
      <c r="AC23" s="46" t="e">
        <f t="shared" si="14"/>
        <v>#DIV/0!</v>
      </c>
    </row>
    <row r="24" spans="1:29" ht="16.5" customHeight="1">
      <c r="A24" s="37">
        <v>20</v>
      </c>
      <c r="B24" s="67" t="str">
        <f t="shared" si="0"/>
        <v> </v>
      </c>
      <c r="C24" s="142"/>
      <c r="D24" s="234"/>
      <c r="E24" s="50"/>
      <c r="F24" s="20"/>
      <c r="G24" s="17"/>
      <c r="H24" s="9"/>
      <c r="I24" s="9"/>
      <c r="J24" s="10">
        <f t="shared" si="1"/>
        <v>0</v>
      </c>
      <c r="K24" s="33">
        <f t="shared" si="2"/>
        <v>0</v>
      </c>
      <c r="L24" s="8"/>
      <c r="M24" s="9"/>
      <c r="N24" s="9"/>
      <c r="O24" s="10">
        <f t="shared" si="12"/>
        <v>0</v>
      </c>
      <c r="P24" s="32">
        <f t="shared" si="4"/>
        <v>0</v>
      </c>
      <c r="Q24" s="8"/>
      <c r="R24" s="9"/>
      <c r="S24" s="9"/>
      <c r="T24" s="10">
        <f t="shared" si="5"/>
        <v>0</v>
      </c>
      <c r="U24" s="32">
        <f t="shared" si="6"/>
        <v>0</v>
      </c>
      <c r="V24" s="15"/>
      <c r="W24" s="25"/>
      <c r="X24" s="25"/>
      <c r="Y24" s="10">
        <f t="shared" si="7"/>
        <v>0</v>
      </c>
      <c r="Z24" s="79">
        <f t="shared" si="8"/>
        <v>0</v>
      </c>
      <c r="AA24" s="74">
        <f t="shared" si="9"/>
        <v>0</v>
      </c>
      <c r="AB24" s="165">
        <f t="shared" si="13"/>
        <v>0</v>
      </c>
      <c r="AC24" s="46" t="e">
        <f t="shared" si="14"/>
        <v>#DIV/0!</v>
      </c>
    </row>
    <row r="25" spans="1:29" ht="16.5" customHeight="1">
      <c r="A25" s="37">
        <v>21</v>
      </c>
      <c r="B25" s="67" t="str">
        <f t="shared" si="0"/>
        <v> </v>
      </c>
      <c r="C25" s="142"/>
      <c r="D25" s="234"/>
      <c r="E25" s="50"/>
      <c r="F25" s="20"/>
      <c r="G25" s="17"/>
      <c r="H25" s="9"/>
      <c r="I25" s="9"/>
      <c r="J25" s="10">
        <f t="shared" si="1"/>
        <v>0</v>
      </c>
      <c r="K25" s="33">
        <f t="shared" si="2"/>
        <v>0</v>
      </c>
      <c r="L25" s="8"/>
      <c r="M25" s="9"/>
      <c r="N25" s="9"/>
      <c r="O25" s="10">
        <f t="shared" si="12"/>
        <v>0</v>
      </c>
      <c r="P25" s="32">
        <f t="shared" si="4"/>
        <v>0</v>
      </c>
      <c r="Q25" s="8"/>
      <c r="R25" s="9"/>
      <c r="S25" s="9"/>
      <c r="T25" s="10">
        <f t="shared" si="5"/>
        <v>0</v>
      </c>
      <c r="U25" s="32">
        <f t="shared" si="6"/>
        <v>0</v>
      </c>
      <c r="V25" s="15"/>
      <c r="W25" s="25"/>
      <c r="X25" s="25"/>
      <c r="Y25" s="10">
        <f t="shared" si="7"/>
        <v>0</v>
      </c>
      <c r="Z25" s="79">
        <f t="shared" si="8"/>
        <v>0</v>
      </c>
      <c r="AA25" s="74">
        <f t="shared" si="9"/>
        <v>0</v>
      </c>
      <c r="AB25" s="165">
        <f>AA24-AA25</f>
        <v>0</v>
      </c>
      <c r="AC25" s="46" t="e">
        <f>AA25/max_score</f>
        <v>#DIV/0!</v>
      </c>
    </row>
    <row r="26" spans="1:29" ht="16.5" customHeight="1">
      <c r="A26" s="37">
        <v>22</v>
      </c>
      <c r="B26" s="67" t="str">
        <f t="shared" si="0"/>
        <v> </v>
      </c>
      <c r="C26" s="142"/>
      <c r="D26" s="234"/>
      <c r="E26" s="50"/>
      <c r="F26" s="20"/>
      <c r="G26" s="17"/>
      <c r="H26" s="9"/>
      <c r="I26" s="9"/>
      <c r="J26" s="10">
        <f t="shared" si="1"/>
        <v>0</v>
      </c>
      <c r="K26" s="33">
        <f t="shared" si="2"/>
        <v>0</v>
      </c>
      <c r="L26" s="8"/>
      <c r="M26" s="9"/>
      <c r="N26" s="9"/>
      <c r="O26" s="10">
        <f t="shared" si="12"/>
        <v>0</v>
      </c>
      <c r="P26" s="32">
        <f t="shared" si="4"/>
        <v>0</v>
      </c>
      <c r="Q26" s="8"/>
      <c r="R26" s="9"/>
      <c r="S26" s="9"/>
      <c r="T26" s="10">
        <f t="shared" si="5"/>
        <v>0</v>
      </c>
      <c r="U26" s="32">
        <f t="shared" si="6"/>
        <v>0</v>
      </c>
      <c r="V26" s="15"/>
      <c r="W26" s="25"/>
      <c r="X26" s="25"/>
      <c r="Y26" s="10">
        <f t="shared" si="7"/>
        <v>0</v>
      </c>
      <c r="Z26" s="79">
        <f t="shared" si="8"/>
        <v>0</v>
      </c>
      <c r="AA26" s="74">
        <f t="shared" si="9"/>
        <v>0</v>
      </c>
      <c r="AB26" s="165">
        <f>AA25-AA26</f>
        <v>0</v>
      </c>
      <c r="AC26" s="46" t="e">
        <f>AA26/max_score</f>
        <v>#DIV/0!</v>
      </c>
    </row>
    <row r="27" spans="1:29" ht="16.5" customHeight="1">
      <c r="A27" s="37">
        <v>23</v>
      </c>
      <c r="B27" s="67" t="str">
        <f t="shared" si="0"/>
        <v> </v>
      </c>
      <c r="C27" s="142"/>
      <c r="D27" s="234"/>
      <c r="E27" s="50"/>
      <c r="F27" s="20"/>
      <c r="G27" s="17"/>
      <c r="H27" s="9"/>
      <c r="I27" s="9"/>
      <c r="J27" s="10">
        <f t="shared" si="1"/>
        <v>0</v>
      </c>
      <c r="K27" s="33">
        <f t="shared" si="2"/>
        <v>0</v>
      </c>
      <c r="L27" s="8"/>
      <c r="M27" s="9"/>
      <c r="N27" s="9"/>
      <c r="O27" s="10">
        <f t="shared" si="12"/>
        <v>0</v>
      </c>
      <c r="P27" s="32">
        <f t="shared" si="4"/>
        <v>0</v>
      </c>
      <c r="Q27" s="8"/>
      <c r="R27" s="9"/>
      <c r="S27" s="9"/>
      <c r="T27" s="10">
        <f t="shared" si="5"/>
        <v>0</v>
      </c>
      <c r="U27" s="32">
        <f t="shared" si="6"/>
        <v>0</v>
      </c>
      <c r="V27" s="15"/>
      <c r="W27" s="25"/>
      <c r="X27" s="25"/>
      <c r="Y27" s="10">
        <f t="shared" si="7"/>
        <v>0</v>
      </c>
      <c r="Z27" s="79">
        <f t="shared" si="8"/>
        <v>0</v>
      </c>
      <c r="AA27" s="74">
        <f t="shared" si="9"/>
        <v>0</v>
      </c>
      <c r="AB27" s="165">
        <f>AA26-AA27</f>
        <v>0</v>
      </c>
      <c r="AC27" s="46" t="e">
        <f t="shared" si="14"/>
        <v>#DIV/0!</v>
      </c>
    </row>
    <row r="28" spans="1:29" ht="16.5" customHeight="1">
      <c r="A28" s="37">
        <v>24</v>
      </c>
      <c r="B28" s="67" t="str">
        <f t="shared" si="0"/>
        <v> </v>
      </c>
      <c r="C28" s="142"/>
      <c r="D28" s="234"/>
      <c r="E28" s="50"/>
      <c r="F28" s="20"/>
      <c r="G28" s="17"/>
      <c r="H28" s="9"/>
      <c r="I28" s="9"/>
      <c r="J28" s="10">
        <f t="shared" si="1"/>
        <v>0</v>
      </c>
      <c r="K28" s="33">
        <f t="shared" si="2"/>
        <v>0</v>
      </c>
      <c r="L28" s="8"/>
      <c r="M28" s="9"/>
      <c r="N28" s="9"/>
      <c r="O28" s="10">
        <f t="shared" si="12"/>
        <v>0</v>
      </c>
      <c r="P28" s="32">
        <f t="shared" si="4"/>
        <v>0</v>
      </c>
      <c r="Q28" s="8"/>
      <c r="R28" s="9"/>
      <c r="S28" s="9"/>
      <c r="T28" s="10">
        <f t="shared" si="5"/>
        <v>0</v>
      </c>
      <c r="U28" s="32">
        <f t="shared" si="6"/>
        <v>0</v>
      </c>
      <c r="V28" s="15"/>
      <c r="W28" s="25"/>
      <c r="X28" s="25"/>
      <c r="Y28" s="10">
        <f t="shared" si="7"/>
        <v>0</v>
      </c>
      <c r="Z28" s="79">
        <f t="shared" si="8"/>
        <v>0</v>
      </c>
      <c r="AA28" s="74">
        <f t="shared" si="9"/>
        <v>0</v>
      </c>
      <c r="AB28" s="165">
        <f t="shared" si="13"/>
        <v>0</v>
      </c>
      <c r="AC28" s="46" t="e">
        <f t="shared" si="14"/>
        <v>#DIV/0!</v>
      </c>
    </row>
    <row r="29" spans="1:29" ht="16.5" customHeight="1" thickBot="1">
      <c r="A29" s="29"/>
      <c r="B29" s="60"/>
      <c r="C29" s="239"/>
      <c r="D29" s="240"/>
      <c r="E29" s="3"/>
      <c r="F29" s="4"/>
      <c r="G29" s="18"/>
      <c r="H29" s="6"/>
      <c r="I29" s="6"/>
      <c r="J29" s="6"/>
      <c r="K29" s="4"/>
      <c r="L29" s="3"/>
      <c r="M29" s="6"/>
      <c r="N29" s="6"/>
      <c r="O29" s="6"/>
      <c r="P29" s="4"/>
      <c r="Q29" s="3"/>
      <c r="R29" s="6"/>
      <c r="S29" s="6"/>
      <c r="T29" s="6"/>
      <c r="U29" s="4"/>
      <c r="V29" s="3"/>
      <c r="W29" s="6"/>
      <c r="X29" s="6"/>
      <c r="Y29" s="6"/>
      <c r="Z29" s="80"/>
      <c r="AA29" s="300"/>
      <c r="AB29" s="301"/>
      <c r="AC29" s="28"/>
    </row>
    <row r="31" spans="3:11" ht="16.5" customHeight="1">
      <c r="C31" s="56"/>
      <c r="D31" s="56"/>
      <c r="E31" s="56"/>
      <c r="F31" s="49"/>
      <c r="G31" s="49"/>
      <c r="H31" s="423"/>
      <c r="I31" s="423"/>
      <c r="J31" s="423"/>
      <c r="K31" s="423"/>
    </row>
    <row r="32" spans="3:11" ht="16.5" customHeight="1">
      <c r="C32" s="48"/>
      <c r="D32" s="48"/>
      <c r="E32" s="56"/>
      <c r="F32" s="49"/>
      <c r="G32" s="49"/>
      <c r="H32" s="49"/>
      <c r="I32" s="49"/>
      <c r="J32" s="49"/>
      <c r="K32" s="49"/>
    </row>
    <row r="33" spans="3:11" ht="16.5" customHeight="1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6.5" customHeight="1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6.5" customHeight="1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6.5" customHeight="1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6.5" customHeight="1">
      <c r="C37" s="49"/>
      <c r="D37" s="49"/>
      <c r="E37" s="49"/>
      <c r="F37" s="49"/>
      <c r="G37" s="49"/>
      <c r="H37" s="49"/>
      <c r="I37" s="49"/>
      <c r="J37" s="49"/>
      <c r="K37" s="49"/>
    </row>
    <row r="38" spans="3:11" ht="16.5" customHeight="1">
      <c r="C38" s="49"/>
      <c r="D38" s="49"/>
      <c r="E38" s="49"/>
      <c r="F38" s="49"/>
      <c r="G38" s="49"/>
      <c r="H38" s="49"/>
      <c r="I38" s="49"/>
      <c r="J38" s="49"/>
      <c r="K38" s="49"/>
    </row>
  </sheetData>
  <sheetProtection/>
  <mergeCells count="3">
    <mergeCell ref="C1:F2"/>
    <mergeCell ref="H31:K31"/>
    <mergeCell ref="AC2:A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34"/>
  <sheetViews>
    <sheetView zoomScale="75" zoomScaleNormal="75" zoomScalePageLayoutView="0" workbookViewId="0" topLeftCell="A1">
      <selection activeCell="U12" sqref="U12"/>
    </sheetView>
  </sheetViews>
  <sheetFormatPr defaultColWidth="9.140625" defaultRowHeight="16.5" customHeight="1"/>
  <cols>
    <col min="1" max="1" width="7.140625" style="0" customWidth="1"/>
    <col min="2" max="2" width="18.8515625" style="0" hidden="1" customWidth="1"/>
    <col min="3" max="3" width="11.421875" style="0" bestFit="1" customWidth="1"/>
    <col min="4" max="4" width="11.8515625" style="0" bestFit="1" customWidth="1"/>
    <col min="5" max="5" width="13.421875" style="0" bestFit="1" customWidth="1"/>
    <col min="6" max="6" width="17.8515625" style="0" bestFit="1" customWidth="1"/>
    <col min="7" max="7" width="10.00390625" style="0" customWidth="1"/>
    <col min="8" max="8" width="7.7109375" style="0" customWidth="1"/>
    <col min="9" max="9" width="5.57421875" style="0" bestFit="1" customWidth="1"/>
    <col min="10" max="10" width="6.28125" style="0" bestFit="1" customWidth="1"/>
    <col min="11" max="11" width="7.140625" style="0" customWidth="1"/>
    <col min="12" max="12" width="10.00390625" style="0" customWidth="1"/>
    <col min="13" max="13" width="7.7109375" style="0" bestFit="1" customWidth="1"/>
    <col min="14" max="15" width="6.28125" style="0" bestFit="1" customWidth="1"/>
    <col min="16" max="16" width="7.140625" style="0" bestFit="1" customWidth="1"/>
    <col min="17" max="17" width="8.7109375" style="0" bestFit="1" customWidth="1"/>
    <col min="18" max="18" width="7.7109375" style="0" bestFit="1" customWidth="1"/>
    <col min="19" max="20" width="6.28125" style="0" bestFit="1" customWidth="1"/>
    <col min="21" max="21" width="7.140625" style="0" bestFit="1" customWidth="1"/>
    <col min="22" max="22" width="10.00390625" style="0" bestFit="1" customWidth="1"/>
    <col min="23" max="23" width="7.7109375" style="0" bestFit="1" customWidth="1"/>
    <col min="24" max="25" width="6.28125" style="0" bestFit="1" customWidth="1"/>
    <col min="26" max="26" width="7.140625" style="0" bestFit="1" customWidth="1"/>
    <col min="27" max="27" width="8.57421875" style="0" bestFit="1" customWidth="1"/>
    <col min="28" max="29" width="8.28125" style="0" customWidth="1"/>
  </cols>
  <sheetData>
    <row r="1" spans="3:6" ht="16.5" customHeight="1" thickBot="1">
      <c r="C1" s="411" t="str">
        <f>Totals!A1</f>
        <v>AEFA Radian Glider Postal competition 2012</v>
      </c>
      <c r="D1" s="412"/>
      <c r="E1" s="412"/>
      <c r="F1" s="413"/>
    </row>
    <row r="2" spans="3:29" ht="16.5" customHeight="1" thickBot="1">
      <c r="C2" s="414"/>
      <c r="D2" s="415"/>
      <c r="E2" s="415"/>
      <c r="F2" s="416"/>
      <c r="G2" s="40" t="s">
        <v>20</v>
      </c>
      <c r="H2" s="41"/>
      <c r="I2" s="41"/>
      <c r="J2" s="42"/>
      <c r="K2" s="43"/>
      <c r="L2" s="40" t="s">
        <v>0</v>
      </c>
      <c r="M2" s="41"/>
      <c r="N2" s="41"/>
      <c r="O2" s="41"/>
      <c r="P2" s="44"/>
      <c r="Q2" s="40" t="s">
        <v>1</v>
      </c>
      <c r="R2" s="41"/>
      <c r="S2" s="41"/>
      <c r="T2" s="41"/>
      <c r="U2" s="44"/>
      <c r="V2" s="40" t="s">
        <v>2</v>
      </c>
      <c r="W2" s="41"/>
      <c r="X2" s="41"/>
      <c r="Y2" s="41"/>
      <c r="Z2" s="44"/>
      <c r="AA2" s="2"/>
      <c r="AB2" s="27"/>
      <c r="AC2" s="417" t="s">
        <v>37</v>
      </c>
    </row>
    <row r="3" spans="7:29" ht="16.5" customHeight="1" thickBot="1">
      <c r="G3" s="38" t="s">
        <v>3</v>
      </c>
      <c r="H3" s="39" t="s">
        <v>4</v>
      </c>
      <c r="I3" s="39" t="s">
        <v>12</v>
      </c>
      <c r="J3" s="39" t="s">
        <v>7</v>
      </c>
      <c r="K3" s="47" t="s">
        <v>22</v>
      </c>
      <c r="L3" s="38" t="s">
        <v>3</v>
      </c>
      <c r="M3" s="39" t="s">
        <v>4</v>
      </c>
      <c r="N3" s="39" t="s">
        <v>12</v>
      </c>
      <c r="O3" s="39" t="s">
        <v>7</v>
      </c>
      <c r="P3" s="47" t="s">
        <v>22</v>
      </c>
      <c r="Q3" s="38" t="s">
        <v>3</v>
      </c>
      <c r="R3" s="39" t="s">
        <v>4</v>
      </c>
      <c r="S3" s="39" t="s">
        <v>12</v>
      </c>
      <c r="T3" s="39" t="s">
        <v>7</v>
      </c>
      <c r="U3" s="47" t="s">
        <v>22</v>
      </c>
      <c r="V3" s="38" t="s">
        <v>3</v>
      </c>
      <c r="W3" s="39" t="s">
        <v>4</v>
      </c>
      <c r="X3" s="39" t="s">
        <v>12</v>
      </c>
      <c r="Y3" s="39" t="s">
        <v>7</v>
      </c>
      <c r="Z3" s="47" t="s">
        <v>22</v>
      </c>
      <c r="AA3" s="2" t="s">
        <v>8</v>
      </c>
      <c r="AB3" s="45" t="s">
        <v>24</v>
      </c>
      <c r="AC3" s="418"/>
    </row>
    <row r="4" spans="1:29" s="1" customFormat="1" ht="16.5" customHeight="1" thickBot="1">
      <c r="A4" s="35" t="s">
        <v>19</v>
      </c>
      <c r="B4" s="63" t="s">
        <v>25</v>
      </c>
      <c r="C4" s="5" t="s">
        <v>21</v>
      </c>
      <c r="D4" s="5" t="s">
        <v>11</v>
      </c>
      <c r="E4" s="5" t="s">
        <v>9</v>
      </c>
      <c r="F4" s="7" t="s">
        <v>10</v>
      </c>
      <c r="G4" s="12" t="s">
        <v>5</v>
      </c>
      <c r="H4" s="13" t="s">
        <v>6</v>
      </c>
      <c r="I4" s="13" t="s">
        <v>7</v>
      </c>
      <c r="J4" s="13" t="s">
        <v>23</v>
      </c>
      <c r="K4" s="14" t="s">
        <v>23</v>
      </c>
      <c r="L4" s="12" t="s">
        <v>5</v>
      </c>
      <c r="M4" s="13" t="s">
        <v>6</v>
      </c>
      <c r="N4" s="13" t="s">
        <v>7</v>
      </c>
      <c r="O4" s="13" t="s">
        <v>23</v>
      </c>
      <c r="P4" s="14" t="s">
        <v>23</v>
      </c>
      <c r="Q4" s="12" t="s">
        <v>5</v>
      </c>
      <c r="R4" s="13" t="s">
        <v>6</v>
      </c>
      <c r="S4" s="13" t="s">
        <v>7</v>
      </c>
      <c r="T4" s="13" t="s">
        <v>23</v>
      </c>
      <c r="U4" s="14" t="s">
        <v>23</v>
      </c>
      <c r="V4" s="12" t="s">
        <v>5</v>
      </c>
      <c r="W4" s="13" t="s">
        <v>6</v>
      </c>
      <c r="X4" s="13" t="s">
        <v>7</v>
      </c>
      <c r="Y4" s="13" t="s">
        <v>23</v>
      </c>
      <c r="Z4" s="14" t="s">
        <v>23</v>
      </c>
      <c r="AA4" s="66" t="s">
        <v>23</v>
      </c>
      <c r="AB4" s="31" t="s">
        <v>18</v>
      </c>
      <c r="AC4" s="419"/>
    </row>
    <row r="5" spans="1:29" ht="16.5" customHeight="1">
      <c r="A5" s="68">
        <v>1</v>
      </c>
      <c r="B5" s="67" t="str">
        <f aca="true" t="shared" si="0" ref="B5:B24">C5&amp;" "&amp;D5</f>
        <v> </v>
      </c>
      <c r="C5" s="303"/>
      <c r="D5" s="304"/>
      <c r="E5" s="241"/>
      <c r="F5" s="305"/>
      <c r="G5" s="174"/>
      <c r="H5" s="171"/>
      <c r="I5" s="171"/>
      <c r="J5" s="134">
        <f aca="true" t="shared" si="1" ref="J5:J24">IF(I5="",0,VLOOKUP(I5,Landing,3))</f>
        <v>0</v>
      </c>
      <c r="K5" s="262">
        <f aca="true" t="shared" si="2" ref="K5:K24">SUM(IF(5&gt;G5,60*INT(G5)+100*(G5-INT(G5)),300)-H5+J5-(IF(G5&gt;5,100*(G5-INT(G5)),0)))</f>
        <v>0</v>
      </c>
      <c r="L5" s="174"/>
      <c r="M5" s="171"/>
      <c r="N5" s="171"/>
      <c r="O5" s="134">
        <f aca="true" t="shared" si="3" ref="O5:O24">IF(N5="",0,VLOOKUP(N5,Landing,3))</f>
        <v>0</v>
      </c>
      <c r="P5" s="263">
        <f aca="true" t="shared" si="4" ref="P5:P24">SUM(IF(5&gt;L5,60*INT(L5)+100*(L5-INT(L5)),300)-M5+O5-(IF(L5&gt;5,100*(L5-INT(L5)),0)))</f>
        <v>0</v>
      </c>
      <c r="Q5" s="174"/>
      <c r="R5" s="171"/>
      <c r="S5" s="171"/>
      <c r="T5" s="134">
        <f aca="true" t="shared" si="5" ref="T5:T24">IF(S5="",0,VLOOKUP(S5,Landing,3))</f>
        <v>0</v>
      </c>
      <c r="U5" s="263">
        <f aca="true" t="shared" si="6" ref="U5:U24">SUM(IF(5&gt;Q5,60*INT(Q5)+100*(Q5-INT(Q5)),300)-R5+T5-(IF(Q5&gt;5,100*(Q5-INT(Q5)),0)))</f>
        <v>0</v>
      </c>
      <c r="V5" s="174"/>
      <c r="W5" s="171"/>
      <c r="X5" s="171"/>
      <c r="Y5" s="172">
        <f aca="true" t="shared" si="7" ref="Y5:Y24">IF(X5="",0,VLOOKUP(X5,Landing,3))</f>
        <v>0</v>
      </c>
      <c r="Z5" s="265">
        <f aca="true" t="shared" si="8" ref="Z5:Z24">SUM(IF(5&gt;V5,60*INT(V5)+100*(V5-INT(V5)),300)-W5+Y5-(IF(V5&gt;5,100*(V5-INT(V5)),0)))</f>
        <v>0</v>
      </c>
      <c r="AA5" s="73">
        <f aca="true" t="shared" si="9" ref="AA5:AA24">SUM(+Z5,U5,P5,K5)-MIN(+Z5,U5,P5,K5)</f>
        <v>0</v>
      </c>
      <c r="AB5" s="70"/>
      <c r="AC5" s="46" t="e">
        <f>AA5/max_score</f>
        <v>#DIV/0!</v>
      </c>
    </row>
    <row r="6" spans="1:29" ht="16.5" customHeight="1">
      <c r="A6" s="69">
        <v>2</v>
      </c>
      <c r="B6" s="67" t="str">
        <f t="shared" si="0"/>
        <v> </v>
      </c>
      <c r="C6" s="181"/>
      <c r="D6" s="148"/>
      <c r="E6" s="235"/>
      <c r="F6" s="20"/>
      <c r="G6" s="174"/>
      <c r="H6" s="171"/>
      <c r="I6" s="171"/>
      <c r="J6" s="172">
        <f t="shared" si="1"/>
        <v>0</v>
      </c>
      <c r="K6" s="264">
        <f t="shared" si="2"/>
        <v>0</v>
      </c>
      <c r="L6" s="174"/>
      <c r="M6" s="171"/>
      <c r="N6" s="171"/>
      <c r="O6" s="172">
        <f t="shared" si="3"/>
        <v>0</v>
      </c>
      <c r="P6" s="183">
        <f t="shared" si="4"/>
        <v>0</v>
      </c>
      <c r="Q6" s="174"/>
      <c r="R6" s="171"/>
      <c r="S6" s="171"/>
      <c r="T6" s="172">
        <f t="shared" si="5"/>
        <v>0</v>
      </c>
      <c r="U6" s="183">
        <f t="shared" si="6"/>
        <v>0</v>
      </c>
      <c r="V6" s="174"/>
      <c r="W6" s="171"/>
      <c r="X6" s="171"/>
      <c r="Y6" s="134">
        <f t="shared" si="7"/>
        <v>0</v>
      </c>
      <c r="Z6" s="266">
        <f t="shared" si="8"/>
        <v>0</v>
      </c>
      <c r="AA6" s="74">
        <f t="shared" si="9"/>
        <v>0</v>
      </c>
      <c r="AB6" s="71">
        <v>0</v>
      </c>
      <c r="AC6" s="46" t="e">
        <f aca="true" t="shared" si="10" ref="AC6:AC24">AA6/max_score</f>
        <v>#DIV/0!</v>
      </c>
    </row>
    <row r="7" spans="1:29" ht="16.5" customHeight="1">
      <c r="A7" s="69">
        <v>3</v>
      </c>
      <c r="B7" s="67" t="str">
        <f t="shared" si="0"/>
        <v> </v>
      </c>
      <c r="C7" s="184"/>
      <c r="D7" s="185"/>
      <c r="E7" s="235"/>
      <c r="F7" s="145"/>
      <c r="G7" s="133"/>
      <c r="H7" s="132"/>
      <c r="I7" s="132"/>
      <c r="J7" s="134">
        <f t="shared" si="1"/>
        <v>0</v>
      </c>
      <c r="K7" s="262">
        <f t="shared" si="2"/>
        <v>0</v>
      </c>
      <c r="L7" s="133"/>
      <c r="M7" s="132"/>
      <c r="N7" s="132"/>
      <c r="O7" s="134">
        <f t="shared" si="3"/>
        <v>0</v>
      </c>
      <c r="P7" s="263">
        <f t="shared" si="4"/>
        <v>0</v>
      </c>
      <c r="Q7" s="133"/>
      <c r="R7" s="132"/>
      <c r="S7" s="132"/>
      <c r="T7" s="134">
        <f t="shared" si="5"/>
        <v>0</v>
      </c>
      <c r="U7" s="263">
        <f t="shared" si="6"/>
        <v>0</v>
      </c>
      <c r="V7" s="133"/>
      <c r="W7" s="132"/>
      <c r="X7" s="132"/>
      <c r="Y7" s="134">
        <f t="shared" si="7"/>
        <v>0</v>
      </c>
      <c r="Z7" s="266">
        <f t="shared" si="8"/>
        <v>0</v>
      </c>
      <c r="AA7" s="74">
        <f t="shared" si="9"/>
        <v>0</v>
      </c>
      <c r="AB7" s="71">
        <f aca="true" t="shared" si="11" ref="AB7:AB24">AA6-AA7</f>
        <v>0</v>
      </c>
      <c r="AC7" s="46" t="e">
        <f t="shared" si="10"/>
        <v>#DIV/0!</v>
      </c>
    </row>
    <row r="8" spans="1:29" ht="16.5" customHeight="1">
      <c r="A8" s="69">
        <v>4</v>
      </c>
      <c r="B8" s="67" t="str">
        <f t="shared" si="0"/>
        <v> </v>
      </c>
      <c r="C8" s="140"/>
      <c r="D8" s="147"/>
      <c r="E8" s="142"/>
      <c r="F8" s="145"/>
      <c r="G8" s="174"/>
      <c r="H8" s="171"/>
      <c r="I8" s="171"/>
      <c r="J8" s="163">
        <f t="shared" si="1"/>
        <v>0</v>
      </c>
      <c r="K8" s="264">
        <f t="shared" si="2"/>
        <v>0</v>
      </c>
      <c r="L8" s="174"/>
      <c r="M8" s="171"/>
      <c r="N8" s="171"/>
      <c r="O8" s="163">
        <f t="shared" si="3"/>
        <v>0</v>
      </c>
      <c r="P8" s="183">
        <f t="shared" si="4"/>
        <v>0</v>
      </c>
      <c r="Q8" s="174"/>
      <c r="R8" s="171"/>
      <c r="S8" s="171"/>
      <c r="T8" s="163">
        <f t="shared" si="5"/>
        <v>0</v>
      </c>
      <c r="U8" s="183">
        <f t="shared" si="6"/>
        <v>0</v>
      </c>
      <c r="V8" s="174"/>
      <c r="W8" s="171"/>
      <c r="X8" s="171"/>
      <c r="Y8" s="172">
        <f t="shared" si="7"/>
        <v>0</v>
      </c>
      <c r="Z8" s="265">
        <f t="shared" si="8"/>
        <v>0</v>
      </c>
      <c r="AA8" s="74">
        <f t="shared" si="9"/>
        <v>0</v>
      </c>
      <c r="AB8" s="71">
        <f t="shared" si="11"/>
        <v>0</v>
      </c>
      <c r="AC8" s="46" t="e">
        <f t="shared" si="10"/>
        <v>#DIV/0!</v>
      </c>
    </row>
    <row r="9" spans="1:29" ht="16.5" customHeight="1">
      <c r="A9" s="69">
        <v>5</v>
      </c>
      <c r="B9" s="67" t="str">
        <f t="shared" si="0"/>
        <v> </v>
      </c>
      <c r="C9" s="140"/>
      <c r="D9" s="147"/>
      <c r="E9" s="142"/>
      <c r="F9" s="145"/>
      <c r="G9" s="174"/>
      <c r="H9" s="171"/>
      <c r="I9" s="171"/>
      <c r="J9" s="172">
        <f t="shared" si="1"/>
        <v>0</v>
      </c>
      <c r="K9" s="173">
        <f t="shared" si="2"/>
        <v>0</v>
      </c>
      <c r="L9" s="174"/>
      <c r="M9" s="171"/>
      <c r="N9" s="171"/>
      <c r="O9" s="172">
        <f t="shared" si="3"/>
        <v>0</v>
      </c>
      <c r="P9" s="175">
        <f t="shared" si="4"/>
        <v>0</v>
      </c>
      <c r="Q9" s="174"/>
      <c r="R9" s="171"/>
      <c r="S9" s="171"/>
      <c r="T9" s="172">
        <f t="shared" si="5"/>
        <v>0</v>
      </c>
      <c r="U9" s="175">
        <f t="shared" si="6"/>
        <v>0</v>
      </c>
      <c r="V9" s="174"/>
      <c r="W9" s="171"/>
      <c r="X9" s="171"/>
      <c r="Y9" s="172">
        <f t="shared" si="7"/>
        <v>0</v>
      </c>
      <c r="Z9" s="253">
        <f t="shared" si="8"/>
        <v>0</v>
      </c>
      <c r="AA9" s="74">
        <f t="shared" si="9"/>
        <v>0</v>
      </c>
      <c r="AB9" s="71">
        <f t="shared" si="11"/>
        <v>0</v>
      </c>
      <c r="AC9" s="46" t="e">
        <f>AA9/max_score</f>
        <v>#DIV/0!</v>
      </c>
    </row>
    <row r="10" spans="1:29" ht="16.5" customHeight="1">
      <c r="A10" s="69">
        <v>6</v>
      </c>
      <c r="B10" s="67" t="str">
        <f t="shared" si="0"/>
        <v> </v>
      </c>
      <c r="C10" s="184"/>
      <c r="D10" s="185"/>
      <c r="E10" s="235"/>
      <c r="F10" s="20"/>
      <c r="G10" s="131"/>
      <c r="H10" s="132"/>
      <c r="I10" s="132"/>
      <c r="J10" s="134">
        <f t="shared" si="1"/>
        <v>0</v>
      </c>
      <c r="K10" s="262">
        <f t="shared" si="2"/>
        <v>0</v>
      </c>
      <c r="L10" s="133"/>
      <c r="M10" s="132"/>
      <c r="N10" s="132"/>
      <c r="O10" s="134">
        <f t="shared" si="3"/>
        <v>0</v>
      </c>
      <c r="P10" s="263">
        <f t="shared" si="4"/>
        <v>0</v>
      </c>
      <c r="Q10" s="133"/>
      <c r="R10" s="132"/>
      <c r="S10" s="132"/>
      <c r="T10" s="134">
        <f t="shared" si="5"/>
        <v>0</v>
      </c>
      <c r="U10" s="263">
        <f t="shared" si="6"/>
        <v>0</v>
      </c>
      <c r="V10" s="133"/>
      <c r="W10" s="132"/>
      <c r="X10" s="132"/>
      <c r="Y10" s="134">
        <f t="shared" si="7"/>
        <v>0</v>
      </c>
      <c r="Z10" s="266">
        <f t="shared" si="8"/>
        <v>0</v>
      </c>
      <c r="AA10" s="74">
        <f t="shared" si="9"/>
        <v>0</v>
      </c>
      <c r="AB10" s="71">
        <f t="shared" si="11"/>
        <v>0</v>
      </c>
      <c r="AC10" s="46" t="e">
        <f t="shared" si="10"/>
        <v>#DIV/0!</v>
      </c>
    </row>
    <row r="11" spans="1:29" ht="16.5" customHeight="1">
      <c r="A11" s="69">
        <v>7</v>
      </c>
      <c r="B11" s="67" t="str">
        <f t="shared" si="0"/>
        <v> </v>
      </c>
      <c r="C11" s="184"/>
      <c r="D11" s="185"/>
      <c r="E11" s="367"/>
      <c r="F11" s="86"/>
      <c r="G11" s="247"/>
      <c r="H11" s="246"/>
      <c r="I11" s="246"/>
      <c r="J11" s="134">
        <f t="shared" si="1"/>
        <v>0</v>
      </c>
      <c r="K11" s="262">
        <f t="shared" si="2"/>
        <v>0</v>
      </c>
      <c r="L11" s="247"/>
      <c r="M11" s="246"/>
      <c r="N11" s="246"/>
      <c r="O11" s="134">
        <f t="shared" si="3"/>
        <v>0</v>
      </c>
      <c r="P11" s="263">
        <f t="shared" si="4"/>
        <v>0</v>
      </c>
      <c r="Q11" s="247"/>
      <c r="R11" s="246"/>
      <c r="S11" s="246"/>
      <c r="T11" s="134">
        <f t="shared" si="5"/>
        <v>0</v>
      </c>
      <c r="U11" s="263">
        <f t="shared" si="6"/>
        <v>0</v>
      </c>
      <c r="V11" s="247"/>
      <c r="W11" s="246"/>
      <c r="X11" s="246"/>
      <c r="Y11" s="134">
        <f t="shared" si="7"/>
        <v>0</v>
      </c>
      <c r="Z11" s="266">
        <f t="shared" si="8"/>
        <v>0</v>
      </c>
      <c r="AA11" s="74">
        <f t="shared" si="9"/>
        <v>0</v>
      </c>
      <c r="AB11" s="71">
        <f t="shared" si="11"/>
        <v>0</v>
      </c>
      <c r="AC11" s="46" t="e">
        <f t="shared" si="10"/>
        <v>#DIV/0!</v>
      </c>
    </row>
    <row r="12" spans="1:29" ht="16.5" customHeight="1">
      <c r="A12" s="69">
        <v>8</v>
      </c>
      <c r="B12" s="67" t="str">
        <f t="shared" si="0"/>
        <v> </v>
      </c>
      <c r="C12" s="140"/>
      <c r="D12" s="148"/>
      <c r="E12" s="142"/>
      <c r="F12" s="145"/>
      <c r="G12" s="174"/>
      <c r="H12" s="171"/>
      <c r="I12" s="171"/>
      <c r="J12" s="172">
        <f t="shared" si="1"/>
        <v>0</v>
      </c>
      <c r="K12" s="173">
        <f t="shared" si="2"/>
        <v>0</v>
      </c>
      <c r="L12" s="174"/>
      <c r="M12" s="171"/>
      <c r="N12" s="171"/>
      <c r="O12" s="172">
        <f t="shared" si="3"/>
        <v>0</v>
      </c>
      <c r="P12" s="175">
        <f t="shared" si="4"/>
        <v>0</v>
      </c>
      <c r="Q12" s="174"/>
      <c r="R12" s="171"/>
      <c r="S12" s="171"/>
      <c r="T12" s="172">
        <f t="shared" si="5"/>
        <v>0</v>
      </c>
      <c r="U12" s="175">
        <f t="shared" si="6"/>
        <v>0</v>
      </c>
      <c r="V12" s="174"/>
      <c r="W12" s="171"/>
      <c r="X12" s="171"/>
      <c r="Y12" s="172">
        <f t="shared" si="7"/>
        <v>0</v>
      </c>
      <c r="Z12" s="265">
        <f t="shared" si="8"/>
        <v>0</v>
      </c>
      <c r="AA12" s="74">
        <f t="shared" si="9"/>
        <v>0</v>
      </c>
      <c r="AB12" s="71">
        <f t="shared" si="11"/>
        <v>0</v>
      </c>
      <c r="AC12" s="46" t="e">
        <f t="shared" si="10"/>
        <v>#DIV/0!</v>
      </c>
    </row>
    <row r="13" spans="1:29" ht="16.5" customHeight="1">
      <c r="A13" s="69">
        <v>9</v>
      </c>
      <c r="B13" s="67" t="str">
        <f t="shared" si="0"/>
        <v> </v>
      </c>
      <c r="C13" s="157"/>
      <c r="D13" s="157"/>
      <c r="E13" s="142"/>
      <c r="F13" s="145"/>
      <c r="G13" s="170"/>
      <c r="H13" s="171"/>
      <c r="I13" s="171"/>
      <c r="J13" s="134">
        <f t="shared" si="1"/>
        <v>0</v>
      </c>
      <c r="K13" s="262">
        <f t="shared" si="2"/>
        <v>0</v>
      </c>
      <c r="L13" s="174"/>
      <c r="M13" s="171"/>
      <c r="N13" s="171"/>
      <c r="O13" s="134">
        <f t="shared" si="3"/>
        <v>0</v>
      </c>
      <c r="P13" s="263">
        <f t="shared" si="4"/>
        <v>0</v>
      </c>
      <c r="Q13" s="174"/>
      <c r="R13" s="171"/>
      <c r="S13" s="171"/>
      <c r="T13" s="134">
        <f t="shared" si="5"/>
        <v>0</v>
      </c>
      <c r="U13" s="250">
        <f t="shared" si="6"/>
        <v>0</v>
      </c>
      <c r="V13" s="174"/>
      <c r="W13" s="171"/>
      <c r="X13" s="171"/>
      <c r="Y13" s="134">
        <f t="shared" si="7"/>
        <v>0</v>
      </c>
      <c r="Z13" s="266">
        <f t="shared" si="8"/>
        <v>0</v>
      </c>
      <c r="AA13" s="74">
        <f t="shared" si="9"/>
        <v>0</v>
      </c>
      <c r="AB13" s="71">
        <f t="shared" si="11"/>
        <v>0</v>
      </c>
      <c r="AC13" s="46" t="e">
        <f t="shared" si="10"/>
        <v>#DIV/0!</v>
      </c>
    </row>
    <row r="14" spans="1:29" ht="16.5" customHeight="1">
      <c r="A14" s="69">
        <v>10</v>
      </c>
      <c r="B14" s="67" t="str">
        <f t="shared" si="0"/>
        <v> </v>
      </c>
      <c r="C14" s="140"/>
      <c r="D14" s="147"/>
      <c r="E14" s="142"/>
      <c r="F14" s="145"/>
      <c r="G14" s="170"/>
      <c r="H14" s="171"/>
      <c r="I14" s="171"/>
      <c r="J14" s="172">
        <f t="shared" si="1"/>
        <v>0</v>
      </c>
      <c r="K14" s="164">
        <f t="shared" si="2"/>
        <v>0</v>
      </c>
      <c r="L14" s="174"/>
      <c r="M14" s="171"/>
      <c r="N14" s="171"/>
      <c r="O14" s="172">
        <f t="shared" si="3"/>
        <v>0</v>
      </c>
      <c r="P14" s="176">
        <f t="shared" si="4"/>
        <v>0</v>
      </c>
      <c r="Q14" s="174"/>
      <c r="R14" s="171"/>
      <c r="S14" s="171"/>
      <c r="T14" s="172">
        <f t="shared" si="5"/>
        <v>0</v>
      </c>
      <c r="U14" s="176">
        <f t="shared" si="6"/>
        <v>0</v>
      </c>
      <c r="V14" s="174"/>
      <c r="W14" s="171"/>
      <c r="X14" s="171"/>
      <c r="Y14" s="172">
        <f t="shared" si="7"/>
        <v>0</v>
      </c>
      <c r="Z14" s="253">
        <f t="shared" si="8"/>
        <v>0</v>
      </c>
      <c r="AA14" s="74">
        <f t="shared" si="9"/>
        <v>0</v>
      </c>
      <c r="AB14" s="71">
        <f t="shared" si="11"/>
        <v>0</v>
      </c>
      <c r="AC14" s="46" t="e">
        <f t="shared" si="10"/>
        <v>#DIV/0!</v>
      </c>
    </row>
    <row r="15" spans="1:29" ht="16.5" customHeight="1">
      <c r="A15" s="69">
        <v>11</v>
      </c>
      <c r="B15" s="67" t="str">
        <f t="shared" si="0"/>
        <v> </v>
      </c>
      <c r="C15" s="140"/>
      <c r="D15" s="147"/>
      <c r="E15" s="142"/>
      <c r="F15" s="145"/>
      <c r="G15" s="256"/>
      <c r="H15" s="257"/>
      <c r="I15" s="257"/>
      <c r="J15" s="258">
        <f t="shared" si="1"/>
        <v>0</v>
      </c>
      <c r="K15" s="164">
        <f t="shared" si="2"/>
        <v>0</v>
      </c>
      <c r="L15" s="259"/>
      <c r="M15" s="257"/>
      <c r="N15" s="257"/>
      <c r="O15" s="258">
        <f t="shared" si="3"/>
        <v>0</v>
      </c>
      <c r="P15" s="176">
        <f t="shared" si="4"/>
        <v>0</v>
      </c>
      <c r="Q15" s="259"/>
      <c r="R15" s="257"/>
      <c r="S15" s="257"/>
      <c r="T15" s="258">
        <f t="shared" si="5"/>
        <v>0</v>
      </c>
      <c r="U15" s="176">
        <f t="shared" si="6"/>
        <v>0</v>
      </c>
      <c r="V15" s="259"/>
      <c r="W15" s="257"/>
      <c r="X15" s="257"/>
      <c r="Y15" s="258">
        <f t="shared" si="7"/>
        <v>0</v>
      </c>
      <c r="Z15" s="253">
        <f t="shared" si="8"/>
        <v>0</v>
      </c>
      <c r="AA15" s="74">
        <f t="shared" si="9"/>
        <v>0</v>
      </c>
      <c r="AB15" s="71">
        <f t="shared" si="11"/>
        <v>0</v>
      </c>
      <c r="AC15" s="46" t="e">
        <f t="shared" si="10"/>
        <v>#DIV/0!</v>
      </c>
    </row>
    <row r="16" spans="1:29" ht="16.5" customHeight="1">
      <c r="A16" s="69">
        <v>12</v>
      </c>
      <c r="B16" s="67" t="str">
        <f t="shared" si="0"/>
        <v> </v>
      </c>
      <c r="C16" s="140"/>
      <c r="D16" s="147"/>
      <c r="E16" s="142"/>
      <c r="F16" s="145"/>
      <c r="G16" s="170"/>
      <c r="H16" s="171"/>
      <c r="I16" s="171"/>
      <c r="J16" s="172">
        <f t="shared" si="1"/>
        <v>0</v>
      </c>
      <c r="K16" s="164">
        <f t="shared" si="2"/>
        <v>0</v>
      </c>
      <c r="L16" s="174"/>
      <c r="M16" s="171"/>
      <c r="N16" s="171"/>
      <c r="O16" s="172">
        <f t="shared" si="3"/>
        <v>0</v>
      </c>
      <c r="P16" s="176">
        <f t="shared" si="4"/>
        <v>0</v>
      </c>
      <c r="Q16" s="174"/>
      <c r="R16" s="171"/>
      <c r="S16" s="171"/>
      <c r="T16" s="172">
        <f t="shared" si="5"/>
        <v>0</v>
      </c>
      <c r="U16" s="176">
        <f t="shared" si="6"/>
        <v>0</v>
      </c>
      <c r="V16" s="174"/>
      <c r="W16" s="171"/>
      <c r="X16" s="171"/>
      <c r="Y16" s="172">
        <f t="shared" si="7"/>
        <v>0</v>
      </c>
      <c r="Z16" s="253">
        <f t="shared" si="8"/>
        <v>0</v>
      </c>
      <c r="AA16" s="74">
        <f t="shared" si="9"/>
        <v>0</v>
      </c>
      <c r="AB16" s="71">
        <f t="shared" si="11"/>
        <v>0</v>
      </c>
      <c r="AC16" s="46" t="e">
        <f t="shared" si="10"/>
        <v>#DIV/0!</v>
      </c>
    </row>
    <row r="17" spans="1:29" ht="16.5" customHeight="1">
      <c r="A17" s="69">
        <v>13</v>
      </c>
      <c r="B17" s="67" t="str">
        <f t="shared" si="0"/>
        <v> </v>
      </c>
      <c r="C17" s="140"/>
      <c r="D17" s="147"/>
      <c r="E17" s="142"/>
      <c r="F17" s="145"/>
      <c r="G17" s="170"/>
      <c r="H17" s="171"/>
      <c r="I17" s="171"/>
      <c r="J17" s="172">
        <f t="shared" si="1"/>
        <v>0</v>
      </c>
      <c r="K17" s="251">
        <f t="shared" si="2"/>
        <v>0</v>
      </c>
      <c r="L17" s="174"/>
      <c r="M17" s="171"/>
      <c r="N17" s="171"/>
      <c r="O17" s="172">
        <f t="shared" si="3"/>
        <v>0</v>
      </c>
      <c r="P17" s="252">
        <f t="shared" si="4"/>
        <v>0</v>
      </c>
      <c r="Q17" s="174"/>
      <c r="R17" s="171"/>
      <c r="S17" s="171"/>
      <c r="T17" s="172">
        <f t="shared" si="5"/>
        <v>0</v>
      </c>
      <c r="U17" s="252">
        <f t="shared" si="6"/>
        <v>0</v>
      </c>
      <c r="V17" s="174"/>
      <c r="W17" s="171"/>
      <c r="X17" s="171"/>
      <c r="Y17" s="172">
        <f t="shared" si="7"/>
        <v>0</v>
      </c>
      <c r="Z17" s="260">
        <f t="shared" si="8"/>
        <v>0</v>
      </c>
      <c r="AA17" s="74">
        <f t="shared" si="9"/>
        <v>0</v>
      </c>
      <c r="AB17" s="71">
        <f t="shared" si="11"/>
        <v>0</v>
      </c>
      <c r="AC17" s="46" t="e">
        <f t="shared" si="10"/>
        <v>#DIV/0!</v>
      </c>
    </row>
    <row r="18" spans="1:29" ht="16.5" customHeight="1">
      <c r="A18" s="69">
        <v>14</v>
      </c>
      <c r="B18" s="67" t="str">
        <f t="shared" si="0"/>
        <v> </v>
      </c>
      <c r="C18" s="140"/>
      <c r="D18" s="147"/>
      <c r="E18" s="142"/>
      <c r="F18" s="145"/>
      <c r="G18" s="170"/>
      <c r="H18" s="171"/>
      <c r="I18" s="171"/>
      <c r="J18" s="172">
        <f t="shared" si="1"/>
        <v>0</v>
      </c>
      <c r="K18" s="251">
        <f t="shared" si="2"/>
        <v>0</v>
      </c>
      <c r="L18" s="174"/>
      <c r="M18" s="171"/>
      <c r="N18" s="171"/>
      <c r="O18" s="172">
        <f t="shared" si="3"/>
        <v>0</v>
      </c>
      <c r="P18" s="252">
        <f t="shared" si="4"/>
        <v>0</v>
      </c>
      <c r="Q18" s="174"/>
      <c r="R18" s="171"/>
      <c r="S18" s="171"/>
      <c r="T18" s="172">
        <f t="shared" si="5"/>
        <v>0</v>
      </c>
      <c r="U18" s="252">
        <f t="shared" si="6"/>
        <v>0</v>
      </c>
      <c r="V18" s="174"/>
      <c r="W18" s="171"/>
      <c r="X18" s="171"/>
      <c r="Y18" s="172">
        <f t="shared" si="7"/>
        <v>0</v>
      </c>
      <c r="Z18" s="260">
        <f t="shared" si="8"/>
        <v>0</v>
      </c>
      <c r="AA18" s="74">
        <f t="shared" si="9"/>
        <v>0</v>
      </c>
      <c r="AB18" s="71">
        <f t="shared" si="11"/>
        <v>0</v>
      </c>
      <c r="AC18" s="46" t="e">
        <f t="shared" si="10"/>
        <v>#DIV/0!</v>
      </c>
    </row>
    <row r="19" spans="1:29" ht="16.5" customHeight="1">
      <c r="A19" s="69">
        <v>15</v>
      </c>
      <c r="B19" s="67" t="str">
        <f t="shared" si="0"/>
        <v> </v>
      </c>
      <c r="C19" s="140"/>
      <c r="D19" s="147"/>
      <c r="E19" s="142"/>
      <c r="F19" s="145"/>
      <c r="G19" s="170"/>
      <c r="H19" s="171"/>
      <c r="I19" s="171"/>
      <c r="J19" s="172">
        <f t="shared" si="1"/>
        <v>0</v>
      </c>
      <c r="K19" s="251">
        <f t="shared" si="2"/>
        <v>0</v>
      </c>
      <c r="L19" s="174"/>
      <c r="M19" s="171"/>
      <c r="N19" s="171"/>
      <c r="O19" s="172">
        <f t="shared" si="3"/>
        <v>0</v>
      </c>
      <c r="P19" s="252">
        <f t="shared" si="4"/>
        <v>0</v>
      </c>
      <c r="Q19" s="174"/>
      <c r="R19" s="171"/>
      <c r="S19" s="171"/>
      <c r="T19" s="172">
        <f t="shared" si="5"/>
        <v>0</v>
      </c>
      <c r="U19" s="252">
        <f t="shared" si="6"/>
        <v>0</v>
      </c>
      <c r="V19" s="174"/>
      <c r="W19" s="171"/>
      <c r="X19" s="171"/>
      <c r="Y19" s="172">
        <f t="shared" si="7"/>
        <v>0</v>
      </c>
      <c r="Z19" s="252">
        <f t="shared" si="8"/>
        <v>0</v>
      </c>
      <c r="AA19" s="261">
        <f t="shared" si="9"/>
        <v>0</v>
      </c>
      <c r="AB19" s="71">
        <f t="shared" si="11"/>
        <v>0</v>
      </c>
      <c r="AC19" s="46" t="e">
        <f t="shared" si="10"/>
        <v>#DIV/0!</v>
      </c>
    </row>
    <row r="20" spans="1:29" ht="16.5" customHeight="1">
      <c r="A20" s="69">
        <v>16</v>
      </c>
      <c r="B20" s="67" t="str">
        <f t="shared" si="0"/>
        <v> </v>
      </c>
      <c r="C20" s="140"/>
      <c r="D20" s="147"/>
      <c r="E20" s="142"/>
      <c r="F20" s="145"/>
      <c r="G20" s="170"/>
      <c r="H20" s="171"/>
      <c r="I20" s="171"/>
      <c r="J20" s="172">
        <f t="shared" si="1"/>
        <v>0</v>
      </c>
      <c r="K20" s="164">
        <f t="shared" si="2"/>
        <v>0</v>
      </c>
      <c r="L20" s="174"/>
      <c r="M20" s="171"/>
      <c r="N20" s="171"/>
      <c r="O20" s="172">
        <f t="shared" si="3"/>
        <v>0</v>
      </c>
      <c r="P20" s="176">
        <f t="shared" si="4"/>
        <v>0</v>
      </c>
      <c r="Q20" s="174"/>
      <c r="R20" s="171"/>
      <c r="S20" s="171"/>
      <c r="T20" s="172">
        <f t="shared" si="5"/>
        <v>0</v>
      </c>
      <c r="U20" s="176">
        <f t="shared" si="6"/>
        <v>0</v>
      </c>
      <c r="V20" s="254"/>
      <c r="W20" s="255"/>
      <c r="X20" s="255"/>
      <c r="Y20" s="172">
        <f t="shared" si="7"/>
        <v>0</v>
      </c>
      <c r="Z20" s="253">
        <f t="shared" si="8"/>
        <v>0</v>
      </c>
      <c r="AA20" s="74">
        <f t="shared" si="9"/>
        <v>0</v>
      </c>
      <c r="AB20" s="71">
        <f t="shared" si="11"/>
        <v>0</v>
      </c>
      <c r="AC20" s="46" t="e">
        <f t="shared" si="10"/>
        <v>#DIV/0!</v>
      </c>
    </row>
    <row r="21" spans="1:29" ht="16.5" customHeight="1">
      <c r="A21" s="69">
        <v>17</v>
      </c>
      <c r="B21" s="67" t="str">
        <f t="shared" si="0"/>
        <v> </v>
      </c>
      <c r="C21" s="140"/>
      <c r="D21" s="147"/>
      <c r="E21" s="142"/>
      <c r="F21" s="145"/>
      <c r="G21" s="170"/>
      <c r="H21" s="171"/>
      <c r="I21" s="171"/>
      <c r="J21" s="172">
        <f t="shared" si="1"/>
        <v>0</v>
      </c>
      <c r="K21" s="164">
        <f t="shared" si="2"/>
        <v>0</v>
      </c>
      <c r="L21" s="174"/>
      <c r="M21" s="171"/>
      <c r="N21" s="171"/>
      <c r="O21" s="172">
        <f t="shared" si="3"/>
        <v>0</v>
      </c>
      <c r="P21" s="176">
        <f t="shared" si="4"/>
        <v>0</v>
      </c>
      <c r="Q21" s="174"/>
      <c r="R21" s="171"/>
      <c r="S21" s="171"/>
      <c r="T21" s="172">
        <f t="shared" si="5"/>
        <v>0</v>
      </c>
      <c r="U21" s="176">
        <f t="shared" si="6"/>
        <v>0</v>
      </c>
      <c r="V21" s="254"/>
      <c r="W21" s="255"/>
      <c r="X21" s="255"/>
      <c r="Y21" s="172">
        <f t="shared" si="7"/>
        <v>0</v>
      </c>
      <c r="Z21" s="253">
        <f t="shared" si="8"/>
        <v>0</v>
      </c>
      <c r="AA21" s="74">
        <f t="shared" si="9"/>
        <v>0</v>
      </c>
      <c r="AB21" s="71">
        <f t="shared" si="11"/>
        <v>0</v>
      </c>
      <c r="AC21" s="46" t="e">
        <f t="shared" si="10"/>
        <v>#DIV/0!</v>
      </c>
    </row>
    <row r="22" spans="1:29" ht="16.5" customHeight="1">
      <c r="A22" s="69">
        <v>18</v>
      </c>
      <c r="B22" s="67" t="str">
        <f t="shared" si="0"/>
        <v> </v>
      </c>
      <c r="C22" s="149"/>
      <c r="D22" s="147"/>
      <c r="E22" s="142"/>
      <c r="F22" s="145"/>
      <c r="G22" s="170"/>
      <c r="H22" s="171"/>
      <c r="I22" s="171"/>
      <c r="J22" s="172">
        <f t="shared" si="1"/>
        <v>0</v>
      </c>
      <c r="K22" s="164">
        <f t="shared" si="2"/>
        <v>0</v>
      </c>
      <c r="L22" s="174"/>
      <c r="M22" s="171"/>
      <c r="N22" s="171"/>
      <c r="O22" s="172">
        <f t="shared" si="3"/>
        <v>0</v>
      </c>
      <c r="P22" s="176">
        <f t="shared" si="4"/>
        <v>0</v>
      </c>
      <c r="Q22" s="174"/>
      <c r="R22" s="171"/>
      <c r="S22" s="171"/>
      <c r="T22" s="172">
        <f t="shared" si="5"/>
        <v>0</v>
      </c>
      <c r="U22" s="176">
        <f t="shared" si="6"/>
        <v>0</v>
      </c>
      <c r="V22" s="254"/>
      <c r="W22" s="255"/>
      <c r="X22" s="255"/>
      <c r="Y22" s="172">
        <f t="shared" si="7"/>
        <v>0</v>
      </c>
      <c r="Z22" s="253">
        <f t="shared" si="8"/>
        <v>0</v>
      </c>
      <c r="AA22" s="74">
        <f t="shared" si="9"/>
        <v>0</v>
      </c>
      <c r="AB22" s="71">
        <f t="shared" si="11"/>
        <v>0</v>
      </c>
      <c r="AC22" s="46" t="e">
        <f t="shared" si="10"/>
        <v>#DIV/0!</v>
      </c>
    </row>
    <row r="23" spans="1:29" ht="16.5" customHeight="1">
      <c r="A23" s="69">
        <v>19</v>
      </c>
      <c r="B23" s="67" t="str">
        <f t="shared" si="0"/>
        <v> </v>
      </c>
      <c r="C23" s="140"/>
      <c r="D23" s="147"/>
      <c r="E23" s="142"/>
      <c r="F23" s="145"/>
      <c r="G23" s="170"/>
      <c r="H23" s="171"/>
      <c r="I23" s="171"/>
      <c r="J23" s="172">
        <f t="shared" si="1"/>
        <v>0</v>
      </c>
      <c r="K23" s="164">
        <f t="shared" si="2"/>
        <v>0</v>
      </c>
      <c r="L23" s="174"/>
      <c r="M23" s="171"/>
      <c r="N23" s="171"/>
      <c r="O23" s="172">
        <f t="shared" si="3"/>
        <v>0</v>
      </c>
      <c r="P23" s="176">
        <f t="shared" si="4"/>
        <v>0</v>
      </c>
      <c r="Q23" s="174"/>
      <c r="R23" s="171"/>
      <c r="S23" s="171"/>
      <c r="T23" s="172">
        <f t="shared" si="5"/>
        <v>0</v>
      </c>
      <c r="U23" s="176">
        <f t="shared" si="6"/>
        <v>0</v>
      </c>
      <c r="V23" s="254"/>
      <c r="W23" s="255"/>
      <c r="X23" s="255"/>
      <c r="Y23" s="172">
        <f t="shared" si="7"/>
        <v>0</v>
      </c>
      <c r="Z23" s="253">
        <f t="shared" si="8"/>
        <v>0</v>
      </c>
      <c r="AA23" s="74">
        <f t="shared" si="9"/>
        <v>0</v>
      </c>
      <c r="AB23" s="71">
        <f t="shared" si="11"/>
        <v>0</v>
      </c>
      <c r="AC23" s="46" t="e">
        <f t="shared" si="10"/>
        <v>#DIV/0!</v>
      </c>
    </row>
    <row r="24" spans="1:29" ht="16.5" customHeight="1">
      <c r="A24" s="69">
        <v>20</v>
      </c>
      <c r="B24" s="67" t="str">
        <f t="shared" si="0"/>
        <v> </v>
      </c>
      <c r="C24" s="149"/>
      <c r="D24" s="147"/>
      <c r="E24" s="142"/>
      <c r="F24" s="145"/>
      <c r="G24" s="170"/>
      <c r="H24" s="171"/>
      <c r="I24" s="171"/>
      <c r="J24" s="172">
        <f t="shared" si="1"/>
        <v>0</v>
      </c>
      <c r="K24" s="164">
        <f t="shared" si="2"/>
        <v>0</v>
      </c>
      <c r="L24" s="174"/>
      <c r="M24" s="171"/>
      <c r="N24" s="171"/>
      <c r="O24" s="172">
        <f t="shared" si="3"/>
        <v>0</v>
      </c>
      <c r="P24" s="176">
        <f t="shared" si="4"/>
        <v>0</v>
      </c>
      <c r="Q24" s="174"/>
      <c r="R24" s="171"/>
      <c r="S24" s="171"/>
      <c r="T24" s="172">
        <f t="shared" si="5"/>
        <v>0</v>
      </c>
      <c r="U24" s="176">
        <f t="shared" si="6"/>
        <v>0</v>
      </c>
      <c r="V24" s="254"/>
      <c r="W24" s="255"/>
      <c r="X24" s="255"/>
      <c r="Y24" s="172">
        <f t="shared" si="7"/>
        <v>0</v>
      </c>
      <c r="Z24" s="253">
        <f t="shared" si="8"/>
        <v>0</v>
      </c>
      <c r="AA24" s="74">
        <f t="shared" si="9"/>
        <v>0</v>
      </c>
      <c r="AB24" s="71">
        <f t="shared" si="11"/>
        <v>0</v>
      </c>
      <c r="AC24" s="46" t="e">
        <f t="shared" si="10"/>
        <v>#DIV/0!</v>
      </c>
    </row>
    <row r="25" spans="1:29" ht="16.5" customHeight="1" thickBot="1">
      <c r="A25" s="3"/>
      <c r="B25" s="60"/>
      <c r="C25" s="3"/>
      <c r="D25" s="80"/>
      <c r="E25" s="3"/>
      <c r="F25" s="4"/>
      <c r="G25" s="18"/>
      <c r="H25" s="6"/>
      <c r="I25" s="6"/>
      <c r="J25" s="6"/>
      <c r="K25" s="4"/>
      <c r="L25" s="3"/>
      <c r="M25" s="6"/>
      <c r="N25" s="6"/>
      <c r="O25" s="6"/>
      <c r="P25" s="4"/>
      <c r="Q25" s="3"/>
      <c r="R25" s="6"/>
      <c r="S25" s="6"/>
      <c r="T25" s="6"/>
      <c r="U25" s="4"/>
      <c r="V25" s="3"/>
      <c r="W25" s="6"/>
      <c r="X25" s="6"/>
      <c r="Y25" s="6"/>
      <c r="Z25" s="80"/>
      <c r="AA25" s="29"/>
      <c r="AB25" s="72"/>
      <c r="AC25" s="28"/>
    </row>
    <row r="27" spans="3:11" ht="16.5" customHeight="1">
      <c r="C27" s="56"/>
      <c r="D27" s="56"/>
      <c r="E27" s="56"/>
      <c r="F27" s="49"/>
      <c r="G27" s="49"/>
      <c r="H27" s="423"/>
      <c r="I27" s="423"/>
      <c r="J27" s="423"/>
      <c r="K27" s="423"/>
    </row>
    <row r="28" spans="3:11" ht="16.5" customHeight="1">
      <c r="C28" s="48"/>
      <c r="D28" s="48"/>
      <c r="E28" s="56"/>
      <c r="F28" s="49"/>
      <c r="G28" s="49"/>
      <c r="H28" s="49"/>
      <c r="I28" s="49"/>
      <c r="J28" s="49"/>
      <c r="K28" s="49"/>
    </row>
    <row r="29" spans="3:11" ht="16.5" customHeight="1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6.5" customHeight="1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6.5" customHeight="1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6.5" customHeight="1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6.5" customHeight="1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6.5" customHeight="1">
      <c r="C34" s="49"/>
      <c r="D34" s="49"/>
      <c r="E34" s="49"/>
      <c r="F34" s="49"/>
      <c r="G34" s="49"/>
      <c r="H34" s="49"/>
      <c r="I34" s="49"/>
      <c r="J34" s="49"/>
      <c r="K34" s="49"/>
    </row>
  </sheetData>
  <sheetProtection/>
  <mergeCells count="3">
    <mergeCell ref="C1:F2"/>
    <mergeCell ref="H27:K27"/>
    <mergeCell ref="AC2:A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39"/>
  <sheetViews>
    <sheetView zoomScale="75" zoomScaleNormal="75" zoomScalePageLayoutView="0" workbookViewId="0" topLeftCell="A1">
      <selection activeCell="D13" sqref="D13"/>
    </sheetView>
  </sheetViews>
  <sheetFormatPr defaultColWidth="9.140625" defaultRowHeight="16.5" customHeight="1"/>
  <cols>
    <col min="1" max="1" width="7.140625" style="0" bestFit="1" customWidth="1"/>
    <col min="2" max="2" width="9.7109375" style="0" hidden="1" customWidth="1"/>
    <col min="3" max="3" width="11.00390625" style="0" bestFit="1" customWidth="1"/>
    <col min="4" max="4" width="13.140625" style="0" bestFit="1" customWidth="1"/>
    <col min="5" max="5" width="13.421875" style="0" bestFit="1" customWidth="1"/>
    <col min="6" max="6" width="16.28125" style="0" bestFit="1" customWidth="1"/>
    <col min="7" max="7" width="10.00390625" style="0" customWidth="1"/>
    <col min="8" max="8" width="7.7109375" style="0" customWidth="1"/>
    <col min="9" max="9" width="5.57421875" style="0" bestFit="1" customWidth="1"/>
    <col min="10" max="10" width="6.28125" style="0" bestFit="1" customWidth="1"/>
    <col min="11" max="11" width="7.140625" style="0" customWidth="1"/>
    <col min="12" max="12" width="10.00390625" style="0" bestFit="1" customWidth="1"/>
    <col min="13" max="13" width="7.7109375" style="0" bestFit="1" customWidth="1"/>
    <col min="14" max="15" width="6.28125" style="0" bestFit="1" customWidth="1"/>
    <col min="16" max="16" width="7.140625" style="0" bestFit="1" customWidth="1"/>
    <col min="17" max="17" width="8.7109375" style="0" bestFit="1" customWidth="1"/>
    <col min="18" max="18" width="7.7109375" style="0" bestFit="1" customWidth="1"/>
    <col min="19" max="20" width="6.28125" style="0" bestFit="1" customWidth="1"/>
    <col min="21" max="21" width="7.140625" style="0" bestFit="1" customWidth="1"/>
    <col min="22" max="22" width="10.00390625" style="0" bestFit="1" customWidth="1"/>
    <col min="23" max="23" width="7.7109375" style="0" bestFit="1" customWidth="1"/>
    <col min="24" max="25" width="6.28125" style="0" bestFit="1" customWidth="1"/>
    <col min="26" max="26" width="7.140625" style="0" bestFit="1" customWidth="1"/>
    <col min="27" max="27" width="8.57421875" style="0" bestFit="1" customWidth="1"/>
    <col min="28" max="29" width="8.28125" style="0" customWidth="1"/>
  </cols>
  <sheetData>
    <row r="1" spans="3:6" ht="16.5" customHeight="1" thickBot="1">
      <c r="C1" s="411" t="str">
        <f>Totals!A1</f>
        <v>AEFA Radian Glider Postal competition 2012</v>
      </c>
      <c r="D1" s="412"/>
      <c r="E1" s="412"/>
      <c r="F1" s="413"/>
    </row>
    <row r="2" spans="3:29" ht="16.5" customHeight="1" thickBot="1">
      <c r="C2" s="414"/>
      <c r="D2" s="415"/>
      <c r="E2" s="415"/>
      <c r="F2" s="416"/>
      <c r="G2" s="40" t="s">
        <v>20</v>
      </c>
      <c r="H2" s="41"/>
      <c r="I2" s="41"/>
      <c r="J2" s="42"/>
      <c r="K2" s="43"/>
      <c r="L2" s="40" t="s">
        <v>0</v>
      </c>
      <c r="M2" s="41"/>
      <c r="N2" s="41"/>
      <c r="O2" s="41"/>
      <c r="P2" s="44"/>
      <c r="Q2" s="40" t="s">
        <v>1</v>
      </c>
      <c r="R2" s="41"/>
      <c r="S2" s="41"/>
      <c r="T2" s="41"/>
      <c r="U2" s="44"/>
      <c r="V2" s="40" t="s">
        <v>2</v>
      </c>
      <c r="W2" s="41"/>
      <c r="X2" s="41"/>
      <c r="Y2" s="41"/>
      <c r="Z2" s="44"/>
      <c r="AA2" s="2"/>
      <c r="AB2" s="27"/>
      <c r="AC2" s="417" t="s">
        <v>37</v>
      </c>
    </row>
    <row r="3" spans="7:29" ht="16.5" customHeight="1" thickBot="1">
      <c r="G3" s="38" t="s">
        <v>3</v>
      </c>
      <c r="H3" s="39" t="s">
        <v>4</v>
      </c>
      <c r="I3" s="39" t="s">
        <v>12</v>
      </c>
      <c r="J3" s="39" t="s">
        <v>7</v>
      </c>
      <c r="K3" s="47" t="s">
        <v>22</v>
      </c>
      <c r="L3" s="38" t="s">
        <v>3</v>
      </c>
      <c r="M3" s="39" t="s">
        <v>4</v>
      </c>
      <c r="N3" s="39" t="s">
        <v>12</v>
      </c>
      <c r="O3" s="39" t="s">
        <v>7</v>
      </c>
      <c r="P3" s="47" t="s">
        <v>22</v>
      </c>
      <c r="Q3" s="38" t="s">
        <v>3</v>
      </c>
      <c r="R3" s="39" t="s">
        <v>4</v>
      </c>
      <c r="S3" s="39" t="s">
        <v>12</v>
      </c>
      <c r="T3" s="39" t="s">
        <v>7</v>
      </c>
      <c r="U3" s="47" t="s">
        <v>22</v>
      </c>
      <c r="V3" s="38" t="s">
        <v>3</v>
      </c>
      <c r="W3" s="39" t="s">
        <v>4</v>
      </c>
      <c r="X3" s="39" t="s">
        <v>12</v>
      </c>
      <c r="Y3" s="39" t="s">
        <v>7</v>
      </c>
      <c r="Z3" s="47" t="s">
        <v>22</v>
      </c>
      <c r="AA3" s="2" t="s">
        <v>8</v>
      </c>
      <c r="AB3" s="45" t="s">
        <v>24</v>
      </c>
      <c r="AC3" s="418"/>
    </row>
    <row r="4" spans="1:29" s="1" customFormat="1" ht="16.5" customHeight="1" thickBot="1">
      <c r="A4" s="35" t="s">
        <v>19</v>
      </c>
      <c r="B4" s="63" t="s">
        <v>25</v>
      </c>
      <c r="C4" s="267" t="s">
        <v>21</v>
      </c>
      <c r="D4" s="268" t="s">
        <v>11</v>
      </c>
      <c r="E4" s="5" t="s">
        <v>9</v>
      </c>
      <c r="F4" s="7" t="s">
        <v>10</v>
      </c>
      <c r="G4" s="12" t="s">
        <v>5</v>
      </c>
      <c r="H4" s="13" t="s">
        <v>6</v>
      </c>
      <c r="I4" s="13" t="s">
        <v>7</v>
      </c>
      <c r="J4" s="13" t="s">
        <v>23</v>
      </c>
      <c r="K4" s="14" t="s">
        <v>23</v>
      </c>
      <c r="L4" s="12" t="s">
        <v>5</v>
      </c>
      <c r="M4" s="13" t="s">
        <v>6</v>
      </c>
      <c r="N4" s="13" t="s">
        <v>7</v>
      </c>
      <c r="O4" s="13" t="s">
        <v>23</v>
      </c>
      <c r="P4" s="14" t="s">
        <v>23</v>
      </c>
      <c r="Q4" s="12" t="s">
        <v>5</v>
      </c>
      <c r="R4" s="13" t="s">
        <v>6</v>
      </c>
      <c r="S4" s="13" t="s">
        <v>7</v>
      </c>
      <c r="T4" s="13" t="s">
        <v>23</v>
      </c>
      <c r="U4" s="14" t="s">
        <v>23</v>
      </c>
      <c r="V4" s="12" t="s">
        <v>5</v>
      </c>
      <c r="W4" s="13" t="s">
        <v>6</v>
      </c>
      <c r="X4" s="13" t="s">
        <v>7</v>
      </c>
      <c r="Y4" s="13" t="s">
        <v>23</v>
      </c>
      <c r="Z4" s="14" t="s">
        <v>23</v>
      </c>
      <c r="AA4" s="66" t="s">
        <v>23</v>
      </c>
      <c r="AB4" s="31" t="s">
        <v>18</v>
      </c>
      <c r="AC4" s="419"/>
    </row>
    <row r="5" spans="1:29" ht="16.5" customHeight="1">
      <c r="A5" s="68">
        <v>1</v>
      </c>
      <c r="B5" s="106" t="str">
        <f aca="true" t="shared" si="0" ref="B5:B25">C5&amp;" "&amp;D5</f>
        <v>Ken Hopgood</v>
      </c>
      <c r="C5" s="140" t="s">
        <v>62</v>
      </c>
      <c r="D5" s="144" t="s">
        <v>63</v>
      </c>
      <c r="E5" s="394"/>
      <c r="F5" s="396"/>
      <c r="G5" s="398">
        <v>6.18</v>
      </c>
      <c r="H5" s="25"/>
      <c r="I5" s="25"/>
      <c r="J5" s="10">
        <f aca="true" t="shared" si="1" ref="J5:J25">IF(I5="",0,VLOOKUP(I5,Landing,3))</f>
        <v>0</v>
      </c>
      <c r="K5" s="90">
        <f aca="true" t="shared" si="2" ref="K5:K10">SUM(IF(5&gt;G5,60*INT(G5)+100*(G5-INT(G5)),300)-H5+J5*(G5-INT(G5)),0)</f>
        <v>300</v>
      </c>
      <c r="L5" s="8"/>
      <c r="M5" s="9"/>
      <c r="N5" s="9"/>
      <c r="O5" s="10">
        <f aca="true" t="shared" si="3" ref="O5:O25">IF(N5="",0,VLOOKUP(N5,Landing,3))</f>
        <v>0</v>
      </c>
      <c r="P5" s="92">
        <f aca="true" t="shared" si="4" ref="P5:P25">SUM(IF(5&gt;L5,60*INT(L5)+100*(L5-INT(L5)),300)-M5+O5-(IF(L5&gt;5,100*(L5-INT(L5)),0)))</f>
        <v>0</v>
      </c>
      <c r="Q5" s="8"/>
      <c r="R5" s="9"/>
      <c r="S5" s="9"/>
      <c r="T5" s="10">
        <f aca="true" t="shared" si="5" ref="T5:T25">IF(S5="",0,VLOOKUP(S5,Landing,3))</f>
        <v>0</v>
      </c>
      <c r="U5" s="92">
        <f aca="true" t="shared" si="6" ref="U5:U25">SUM(IF(5&gt;Q5,60*INT(Q5)+100*(Q5-INT(Q5)),300)-R5+T5-(IF(Q5&gt;5,100*(Q5-INT(Q5)),0)))</f>
        <v>0</v>
      </c>
      <c r="V5" s="8"/>
      <c r="W5" s="9"/>
      <c r="X5" s="9"/>
      <c r="Y5" s="10">
        <f aca="true" t="shared" si="7" ref="Y5:Y25">IF(X5="",0,VLOOKUP(X5,Landing,3))</f>
        <v>0</v>
      </c>
      <c r="Z5" s="93">
        <f aca="true" t="shared" si="8" ref="Z5:Z25">SUM(IF(5&gt;V5,60*INT(V5)+100*(V5-INT(V5)),300)-W5+Y5-(IF(V5&gt;5,100*(V5-INT(V5)),0)))</f>
        <v>0</v>
      </c>
      <c r="AA5" s="82">
        <f aca="true" t="shared" si="9" ref="AA5:AA25">SUM(+Z5,U5,P5,K5)-MIN(+Z5,U5,P5,K5)</f>
        <v>300</v>
      </c>
      <c r="AB5" s="71">
        <v>0</v>
      </c>
      <c r="AC5" s="46" t="e">
        <f>AA5/max_score</f>
        <v>#DIV/0!</v>
      </c>
    </row>
    <row r="6" spans="1:29" ht="16.5" customHeight="1">
      <c r="A6" s="69">
        <v>2</v>
      </c>
      <c r="B6" s="107" t="str">
        <f t="shared" si="0"/>
        <v>Ron  Grosser</v>
      </c>
      <c r="C6" s="149" t="s">
        <v>60</v>
      </c>
      <c r="D6" s="157" t="s">
        <v>61</v>
      </c>
      <c r="E6" s="154"/>
      <c r="F6" s="20"/>
      <c r="G6" s="370">
        <v>5.32</v>
      </c>
      <c r="H6" s="9"/>
      <c r="I6" s="9"/>
      <c r="J6" s="10">
        <f t="shared" si="1"/>
        <v>0</v>
      </c>
      <c r="K6" s="90">
        <f t="shared" si="2"/>
        <v>300</v>
      </c>
      <c r="L6" s="8"/>
      <c r="M6" s="9"/>
      <c r="N6" s="9"/>
      <c r="O6" s="10">
        <f t="shared" si="3"/>
        <v>0</v>
      </c>
      <c r="P6" s="90">
        <f t="shared" si="4"/>
        <v>0</v>
      </c>
      <c r="Q6" s="8"/>
      <c r="R6" s="9"/>
      <c r="S6" s="9"/>
      <c r="T6" s="10">
        <f t="shared" si="5"/>
        <v>0</v>
      </c>
      <c r="U6" s="90">
        <f t="shared" si="6"/>
        <v>0</v>
      </c>
      <c r="V6" s="8"/>
      <c r="W6" s="9"/>
      <c r="X6" s="9"/>
      <c r="Y6" s="10">
        <f t="shared" si="7"/>
        <v>0</v>
      </c>
      <c r="Z6" s="90">
        <f t="shared" si="8"/>
        <v>0</v>
      </c>
      <c r="AA6" s="81">
        <f t="shared" si="9"/>
        <v>300</v>
      </c>
      <c r="AB6" s="71">
        <f>AA5-AA6</f>
        <v>0</v>
      </c>
      <c r="AC6" s="46" t="e">
        <f>AA6/max_score</f>
        <v>#DIV/0!</v>
      </c>
    </row>
    <row r="7" spans="1:29" ht="16.5" customHeight="1">
      <c r="A7" s="69">
        <v>3</v>
      </c>
      <c r="B7" s="107" t="str">
        <f t="shared" si="0"/>
        <v>Chris wilson</v>
      </c>
      <c r="C7" s="140" t="s">
        <v>58</v>
      </c>
      <c r="D7" s="156" t="s">
        <v>59</v>
      </c>
      <c r="E7" s="369"/>
      <c r="F7" s="22"/>
      <c r="G7" s="397">
        <v>5.32</v>
      </c>
      <c r="H7" s="9"/>
      <c r="I7" s="9"/>
      <c r="J7" s="10">
        <f t="shared" si="1"/>
        <v>0</v>
      </c>
      <c r="K7" s="90">
        <f t="shared" si="2"/>
        <v>300</v>
      </c>
      <c r="L7" s="8"/>
      <c r="M7" s="9"/>
      <c r="N7" s="9"/>
      <c r="O7" s="10">
        <f t="shared" si="3"/>
        <v>0</v>
      </c>
      <c r="P7" s="90">
        <f t="shared" si="4"/>
        <v>0</v>
      </c>
      <c r="Q7" s="8"/>
      <c r="R7" s="9"/>
      <c r="S7" s="9"/>
      <c r="T7" s="10">
        <f t="shared" si="5"/>
        <v>0</v>
      </c>
      <c r="U7" s="90">
        <f t="shared" si="6"/>
        <v>0</v>
      </c>
      <c r="V7" s="8"/>
      <c r="W7" s="9"/>
      <c r="X7" s="9"/>
      <c r="Y7" s="10">
        <f t="shared" si="7"/>
        <v>0</v>
      </c>
      <c r="Z7" s="94">
        <f t="shared" si="8"/>
        <v>0</v>
      </c>
      <c r="AA7" s="81">
        <f t="shared" si="9"/>
        <v>300</v>
      </c>
      <c r="AB7" s="71">
        <f aca="true" t="shared" si="10" ref="AB7:AB25">AA6-AA7</f>
        <v>0</v>
      </c>
      <c r="AC7" s="46" t="e">
        <f aca="true" t="shared" si="11" ref="AC7:AC25">AA7/max_score</f>
        <v>#DIV/0!</v>
      </c>
    </row>
    <row r="8" spans="1:29" ht="16.5" customHeight="1">
      <c r="A8" s="69">
        <v>4</v>
      </c>
      <c r="B8" s="107" t="str">
        <f t="shared" si="0"/>
        <v>Gary Andrews</v>
      </c>
      <c r="C8" s="184" t="s">
        <v>14</v>
      </c>
      <c r="D8" s="311" t="s">
        <v>15</v>
      </c>
      <c r="E8" s="154"/>
      <c r="F8" s="20"/>
      <c r="G8" s="16">
        <v>5.14</v>
      </c>
      <c r="H8" s="25"/>
      <c r="I8" s="25"/>
      <c r="J8" s="11">
        <f t="shared" si="1"/>
        <v>0</v>
      </c>
      <c r="K8" s="90">
        <f t="shared" si="2"/>
        <v>300</v>
      </c>
      <c r="L8" s="15"/>
      <c r="M8" s="25"/>
      <c r="N8" s="25"/>
      <c r="O8" s="11">
        <f t="shared" si="3"/>
        <v>0</v>
      </c>
      <c r="P8" s="92">
        <f t="shared" si="4"/>
        <v>0</v>
      </c>
      <c r="Q8" s="15"/>
      <c r="R8" s="25"/>
      <c r="S8" s="25"/>
      <c r="T8" s="11">
        <f t="shared" si="5"/>
        <v>0</v>
      </c>
      <c r="U8" s="92">
        <f t="shared" si="6"/>
        <v>0</v>
      </c>
      <c r="V8" s="15"/>
      <c r="W8" s="25"/>
      <c r="X8" s="25"/>
      <c r="Y8" s="10">
        <f t="shared" si="7"/>
        <v>0</v>
      </c>
      <c r="Z8" s="90">
        <f t="shared" si="8"/>
        <v>0</v>
      </c>
      <c r="AA8" s="81">
        <f t="shared" si="9"/>
        <v>300</v>
      </c>
      <c r="AB8" s="71">
        <f t="shared" si="10"/>
        <v>0</v>
      </c>
      <c r="AC8" s="46" t="e">
        <f t="shared" si="11"/>
        <v>#DIV/0!</v>
      </c>
    </row>
    <row r="9" spans="1:29" ht="16.5" customHeight="1">
      <c r="A9" s="69">
        <v>5</v>
      </c>
      <c r="B9" s="107" t="str">
        <f t="shared" si="0"/>
        <v>David Lucas</v>
      </c>
      <c r="C9" s="140" t="s">
        <v>13</v>
      </c>
      <c r="D9" s="156" t="s">
        <v>56</v>
      </c>
      <c r="E9" s="369"/>
      <c r="F9" s="22"/>
      <c r="G9" s="397">
        <v>5.14</v>
      </c>
      <c r="H9" s="9"/>
      <c r="I9" s="9"/>
      <c r="J9" s="10">
        <f t="shared" si="1"/>
        <v>0</v>
      </c>
      <c r="K9" s="90">
        <f t="shared" si="2"/>
        <v>300</v>
      </c>
      <c r="L9" s="8"/>
      <c r="M9" s="9"/>
      <c r="N9" s="9"/>
      <c r="O9" s="10">
        <f t="shared" si="3"/>
        <v>0</v>
      </c>
      <c r="P9" s="90">
        <f t="shared" si="4"/>
        <v>0</v>
      </c>
      <c r="Q9" s="8"/>
      <c r="R9" s="9"/>
      <c r="S9" s="9"/>
      <c r="T9" s="10">
        <f t="shared" si="5"/>
        <v>0</v>
      </c>
      <c r="U9" s="90">
        <f t="shared" si="6"/>
        <v>0</v>
      </c>
      <c r="V9" s="8"/>
      <c r="W9" s="9"/>
      <c r="X9" s="9"/>
      <c r="Y9" s="10">
        <f t="shared" si="7"/>
        <v>0</v>
      </c>
      <c r="Z9" s="94">
        <f t="shared" si="8"/>
        <v>0</v>
      </c>
      <c r="AA9" s="81">
        <f t="shared" si="9"/>
        <v>300</v>
      </c>
      <c r="AB9" s="71">
        <f t="shared" si="10"/>
        <v>0</v>
      </c>
      <c r="AC9" s="46" t="e">
        <f t="shared" si="11"/>
        <v>#DIV/0!</v>
      </c>
    </row>
    <row r="10" spans="1:29" ht="16.5" customHeight="1">
      <c r="A10" s="69">
        <v>6</v>
      </c>
      <c r="B10" s="107" t="str">
        <f aca="true" t="shared" si="12" ref="B10:B18">C10&amp;" "&amp;D10</f>
        <v>Rob Watson</v>
      </c>
      <c r="C10" s="184" t="s">
        <v>16</v>
      </c>
      <c r="D10" s="393" t="s">
        <v>17</v>
      </c>
      <c r="E10" s="154"/>
      <c r="F10" s="20"/>
      <c r="G10" s="23">
        <v>5.11</v>
      </c>
      <c r="H10" s="24"/>
      <c r="I10" s="9"/>
      <c r="J10" s="10">
        <f t="shared" si="1"/>
        <v>0</v>
      </c>
      <c r="K10" s="90">
        <f t="shared" si="2"/>
        <v>300</v>
      </c>
      <c r="L10" s="26"/>
      <c r="M10" s="24"/>
      <c r="N10" s="24"/>
      <c r="O10" s="10">
        <f t="shared" si="3"/>
        <v>0</v>
      </c>
      <c r="P10" s="90">
        <f t="shared" si="4"/>
        <v>0</v>
      </c>
      <c r="Q10" s="26"/>
      <c r="R10" s="24"/>
      <c r="S10" s="24"/>
      <c r="T10" s="10">
        <f t="shared" si="5"/>
        <v>0</v>
      </c>
      <c r="U10" s="90">
        <f t="shared" si="6"/>
        <v>0</v>
      </c>
      <c r="V10" s="26"/>
      <c r="W10" s="24"/>
      <c r="X10" s="24"/>
      <c r="Y10" s="11">
        <f t="shared" si="7"/>
        <v>0</v>
      </c>
      <c r="Z10" s="92">
        <f t="shared" si="8"/>
        <v>0</v>
      </c>
      <c r="AA10" s="81">
        <f t="shared" si="9"/>
        <v>300</v>
      </c>
      <c r="AB10" s="71">
        <f t="shared" si="10"/>
        <v>0</v>
      </c>
      <c r="AC10" s="46" t="e">
        <f t="shared" si="11"/>
        <v>#DIV/0!</v>
      </c>
    </row>
    <row r="11" spans="1:29" ht="16.5" customHeight="1">
      <c r="A11" s="69">
        <v>7</v>
      </c>
      <c r="B11" s="107" t="str">
        <f t="shared" si="12"/>
        <v>Vernon Rodrigues</v>
      </c>
      <c r="C11" s="184" t="s">
        <v>41</v>
      </c>
      <c r="D11" s="311" t="s">
        <v>47</v>
      </c>
      <c r="E11" s="154"/>
      <c r="F11" s="20"/>
      <c r="G11" s="17">
        <v>5.05</v>
      </c>
      <c r="H11" s="9"/>
      <c r="I11" s="9"/>
      <c r="J11" s="10">
        <f t="shared" si="1"/>
        <v>0</v>
      </c>
      <c r="K11" s="90">
        <f aca="true" t="shared" si="13" ref="K11:K18">SUM(IF(5&gt;G11,60*INT(G11)+100*(G11-INT(G11)),300)-H11+J11*(G11-INT(G11)),0)</f>
        <v>300</v>
      </c>
      <c r="L11" s="8"/>
      <c r="M11" s="9"/>
      <c r="N11" s="9"/>
      <c r="O11" s="10">
        <f t="shared" si="3"/>
        <v>0</v>
      </c>
      <c r="P11" s="90">
        <f t="shared" si="4"/>
        <v>0</v>
      </c>
      <c r="Q11" s="8"/>
      <c r="R11" s="9"/>
      <c r="S11" s="9"/>
      <c r="T11" s="10">
        <f t="shared" si="5"/>
        <v>0</v>
      </c>
      <c r="U11" s="90">
        <f t="shared" si="6"/>
        <v>0</v>
      </c>
      <c r="V11" s="8"/>
      <c r="W11" s="9"/>
      <c r="X11" s="9"/>
      <c r="Y11" s="10">
        <f t="shared" si="7"/>
        <v>0</v>
      </c>
      <c r="Z11" s="90">
        <f t="shared" si="8"/>
        <v>0</v>
      </c>
      <c r="AA11" s="81">
        <f aca="true" t="shared" si="14" ref="AA11:AA18">SUM(+Z11,U11,P11,K11)-MIN(+Z11,U11,P11,K11)</f>
        <v>300</v>
      </c>
      <c r="AB11" s="71">
        <f t="shared" si="10"/>
        <v>0</v>
      </c>
      <c r="AC11" s="46" t="e">
        <f t="shared" si="11"/>
        <v>#DIV/0!</v>
      </c>
    </row>
    <row r="12" spans="1:29" ht="16.5" customHeight="1">
      <c r="A12" s="69">
        <v>8</v>
      </c>
      <c r="B12" s="107" t="str">
        <f t="shared" si="12"/>
        <v>Bill Pettigrew</v>
      </c>
      <c r="C12" s="140" t="s">
        <v>53</v>
      </c>
      <c r="D12" s="334" t="s">
        <v>54</v>
      </c>
      <c r="E12" s="367"/>
      <c r="F12" s="395"/>
      <c r="G12" s="8">
        <v>5</v>
      </c>
      <c r="H12" s="24"/>
      <c r="I12" s="24"/>
      <c r="J12" s="10">
        <f aca="true" t="shared" si="15" ref="J12:J18">IF(I12="",0,VLOOKUP(I12,Landing,3))</f>
        <v>0</v>
      </c>
      <c r="K12" s="90">
        <f t="shared" si="13"/>
        <v>300</v>
      </c>
      <c r="L12" s="26"/>
      <c r="M12" s="24"/>
      <c r="N12" s="24"/>
      <c r="O12" s="10">
        <f aca="true" t="shared" si="16" ref="O12:O18">IF(N12="",0,VLOOKUP(N12,Landing,3))</f>
        <v>0</v>
      </c>
      <c r="P12" s="90">
        <f>SUM(IF(5&gt;L12,60*INT(L12)+100*(L12-INT(L12)),300)-M12+O12-(IF(L12&gt;5,100*(L12-INT(L12)),0)))</f>
        <v>0</v>
      </c>
      <c r="Q12" s="26"/>
      <c r="R12" s="24"/>
      <c r="S12" s="24"/>
      <c r="T12" s="10">
        <f t="shared" si="5"/>
        <v>0</v>
      </c>
      <c r="U12" s="90">
        <f t="shared" si="6"/>
        <v>0</v>
      </c>
      <c r="V12" s="26"/>
      <c r="W12" s="24"/>
      <c r="X12" s="24"/>
      <c r="Y12" s="10">
        <f t="shared" si="7"/>
        <v>0</v>
      </c>
      <c r="Z12" s="90">
        <f t="shared" si="8"/>
        <v>0</v>
      </c>
      <c r="AA12" s="81">
        <f t="shared" si="14"/>
        <v>300</v>
      </c>
      <c r="AB12" s="71">
        <f t="shared" si="10"/>
        <v>0</v>
      </c>
      <c r="AC12" s="46" t="e">
        <f t="shared" si="11"/>
        <v>#DIV/0!</v>
      </c>
    </row>
    <row r="13" spans="1:29" ht="16.5" customHeight="1">
      <c r="A13" s="69">
        <v>9</v>
      </c>
      <c r="B13" s="107" t="str">
        <f t="shared" si="12"/>
        <v>Margaret Pettigrew</v>
      </c>
      <c r="C13" s="140" t="s">
        <v>55</v>
      </c>
      <c r="D13" s="156" t="s">
        <v>54</v>
      </c>
      <c r="E13" s="154"/>
      <c r="F13" s="20"/>
      <c r="G13" s="26">
        <v>5</v>
      </c>
      <c r="H13" s="9"/>
      <c r="I13" s="9"/>
      <c r="J13" s="10">
        <f t="shared" si="15"/>
        <v>0</v>
      </c>
      <c r="K13" s="90">
        <f t="shared" si="13"/>
        <v>300</v>
      </c>
      <c r="L13" s="8"/>
      <c r="M13" s="9"/>
      <c r="N13" s="9"/>
      <c r="O13" s="10">
        <f t="shared" si="16"/>
        <v>0</v>
      </c>
      <c r="P13" s="90">
        <f>SUM(IF(5&gt;L13,60*INT(L13)+100*(L13-INT(L13)),300)-M13+O13-(IF(L13&gt;5,100*(L13-INT(L13)),0)))</f>
        <v>0</v>
      </c>
      <c r="Q13" s="8"/>
      <c r="R13" s="9"/>
      <c r="S13" s="9"/>
      <c r="T13" s="10">
        <f t="shared" si="5"/>
        <v>0</v>
      </c>
      <c r="U13" s="90">
        <f t="shared" si="6"/>
        <v>0</v>
      </c>
      <c r="V13" s="8"/>
      <c r="W13" s="9"/>
      <c r="X13" s="9"/>
      <c r="Y13" s="10">
        <f t="shared" si="7"/>
        <v>0</v>
      </c>
      <c r="Z13" s="94">
        <f t="shared" si="8"/>
        <v>0</v>
      </c>
      <c r="AA13" s="81">
        <f t="shared" si="14"/>
        <v>300</v>
      </c>
      <c r="AB13" s="71">
        <f t="shared" si="10"/>
        <v>0</v>
      </c>
      <c r="AC13" s="46" t="e">
        <f t="shared" si="11"/>
        <v>#DIV/0!</v>
      </c>
    </row>
    <row r="14" spans="1:29" ht="16.5" customHeight="1">
      <c r="A14" s="69">
        <v>10</v>
      </c>
      <c r="B14" s="107" t="str">
        <f t="shared" si="12"/>
        <v>Russell wiltshire</v>
      </c>
      <c r="C14" s="156" t="s">
        <v>66</v>
      </c>
      <c r="D14" s="156" t="s">
        <v>65</v>
      </c>
      <c r="E14" s="154"/>
      <c r="F14" s="20"/>
      <c r="G14" s="8">
        <v>6.45</v>
      </c>
      <c r="H14" s="371"/>
      <c r="I14" s="371"/>
      <c r="J14" s="10">
        <f t="shared" si="15"/>
        <v>0</v>
      </c>
      <c r="K14" s="90">
        <f t="shared" si="13"/>
        <v>300</v>
      </c>
      <c r="L14" s="8"/>
      <c r="M14" s="9"/>
      <c r="N14" s="9"/>
      <c r="O14" s="10">
        <f t="shared" si="16"/>
        <v>0</v>
      </c>
      <c r="P14" s="90">
        <f>SUM(IF(5&gt;L14,60*INT(L14)+100*(L14-INT(L14)),300)-M14+O14-(IF(L14&gt;5,100*(L14-INT(L14)),0)))</f>
        <v>0</v>
      </c>
      <c r="Q14" s="8"/>
      <c r="R14" s="9"/>
      <c r="S14" s="9"/>
      <c r="T14" s="10">
        <f t="shared" si="5"/>
        <v>0</v>
      </c>
      <c r="U14" s="90">
        <f t="shared" si="6"/>
        <v>0</v>
      </c>
      <c r="V14" s="8"/>
      <c r="W14" s="9"/>
      <c r="X14" s="9"/>
      <c r="Y14" s="10">
        <f t="shared" si="7"/>
        <v>0</v>
      </c>
      <c r="Z14" s="94">
        <f t="shared" si="8"/>
        <v>0</v>
      </c>
      <c r="AA14" s="81">
        <f t="shared" si="14"/>
        <v>300</v>
      </c>
      <c r="AB14" s="71">
        <f t="shared" si="10"/>
        <v>0</v>
      </c>
      <c r="AC14" s="46" t="e">
        <f t="shared" si="11"/>
        <v>#DIV/0!</v>
      </c>
    </row>
    <row r="15" spans="1:29" ht="16.5" customHeight="1">
      <c r="A15" s="69">
        <v>11</v>
      </c>
      <c r="B15" s="107" t="str">
        <f t="shared" si="12"/>
        <v>Rod Carrick</v>
      </c>
      <c r="C15" s="149" t="s">
        <v>67</v>
      </c>
      <c r="D15" s="157" t="s">
        <v>68</v>
      </c>
      <c r="E15" s="369"/>
      <c r="F15" s="22"/>
      <c r="G15" s="370">
        <v>5.5</v>
      </c>
      <c r="H15" s="374"/>
      <c r="I15" s="374"/>
      <c r="J15" s="10">
        <f t="shared" si="15"/>
        <v>0</v>
      </c>
      <c r="K15" s="90">
        <f t="shared" si="13"/>
        <v>300</v>
      </c>
      <c r="L15" s="8"/>
      <c r="M15" s="9"/>
      <c r="N15" s="9"/>
      <c r="O15" s="10">
        <f t="shared" si="16"/>
        <v>0</v>
      </c>
      <c r="P15" s="90">
        <f>SUM(IF(5&gt;L15,60*INT(L15)+100*(L15-INT(L15)),300)-M15+O15*(L15-INT(L15)),0)</f>
        <v>0</v>
      </c>
      <c r="Q15" s="8"/>
      <c r="R15" s="9"/>
      <c r="S15" s="9"/>
      <c r="T15" s="10">
        <f t="shared" si="5"/>
        <v>0</v>
      </c>
      <c r="U15" s="90">
        <f t="shared" si="6"/>
        <v>0</v>
      </c>
      <c r="V15" s="8"/>
      <c r="W15" s="9"/>
      <c r="X15" s="9"/>
      <c r="Y15" s="10">
        <f t="shared" si="7"/>
        <v>0</v>
      </c>
      <c r="Z15" s="94">
        <f t="shared" si="8"/>
        <v>0</v>
      </c>
      <c r="AA15" s="81">
        <f t="shared" si="14"/>
        <v>300</v>
      </c>
      <c r="AB15" s="71">
        <f t="shared" si="10"/>
        <v>0</v>
      </c>
      <c r="AC15" s="46" t="e">
        <f t="shared" si="11"/>
        <v>#DIV/0!</v>
      </c>
    </row>
    <row r="16" spans="1:29" ht="16.5" customHeight="1">
      <c r="A16" s="69">
        <v>12</v>
      </c>
      <c r="B16" s="107" t="str">
        <f t="shared" si="12"/>
        <v>Peter Henderson</v>
      </c>
      <c r="C16" s="181" t="s">
        <v>39</v>
      </c>
      <c r="D16" s="157" t="s">
        <v>57</v>
      </c>
      <c r="E16" s="154"/>
      <c r="F16" s="20"/>
      <c r="G16" s="17">
        <v>4.59</v>
      </c>
      <c r="H16" s="9"/>
      <c r="I16" s="9"/>
      <c r="J16" s="10">
        <f t="shared" si="15"/>
        <v>0</v>
      </c>
      <c r="K16" s="90">
        <f t="shared" si="13"/>
        <v>299</v>
      </c>
      <c r="L16" s="8"/>
      <c r="M16" s="9"/>
      <c r="N16" s="9"/>
      <c r="O16" s="10">
        <f t="shared" si="16"/>
        <v>0</v>
      </c>
      <c r="P16" s="90">
        <f>SUM(IF(5&gt;L16,60*INT(L16)+100*(L16-INT(L16)),300)-M16+O16-(IF(L16&gt;5,100*(L16-INT(L16)),0)))</f>
        <v>0</v>
      </c>
      <c r="Q16" s="8"/>
      <c r="R16" s="9"/>
      <c r="S16" s="9"/>
      <c r="T16" s="10">
        <f t="shared" si="5"/>
        <v>0</v>
      </c>
      <c r="U16" s="90">
        <f t="shared" si="6"/>
        <v>0</v>
      </c>
      <c r="V16" s="8"/>
      <c r="W16" s="9"/>
      <c r="X16" s="9"/>
      <c r="Y16" s="10">
        <f t="shared" si="7"/>
        <v>0</v>
      </c>
      <c r="Z16" s="90">
        <f t="shared" si="8"/>
        <v>0</v>
      </c>
      <c r="AA16" s="30">
        <f t="shared" si="14"/>
        <v>299</v>
      </c>
      <c r="AB16" s="71">
        <f t="shared" si="10"/>
        <v>1</v>
      </c>
      <c r="AC16" s="46" t="e">
        <f t="shared" si="11"/>
        <v>#DIV/0!</v>
      </c>
    </row>
    <row r="17" spans="1:29" ht="16.5" customHeight="1">
      <c r="A17" s="69">
        <v>13</v>
      </c>
      <c r="B17" s="107" t="str">
        <f t="shared" si="12"/>
        <v>Grant Neil</v>
      </c>
      <c r="C17" s="140" t="s">
        <v>51</v>
      </c>
      <c r="D17" s="157" t="s">
        <v>52</v>
      </c>
      <c r="E17" s="154"/>
      <c r="F17" s="20"/>
      <c r="G17" s="17">
        <v>4.58</v>
      </c>
      <c r="H17" s="371"/>
      <c r="I17" s="371"/>
      <c r="J17" s="10">
        <f t="shared" si="15"/>
        <v>0</v>
      </c>
      <c r="K17" s="90">
        <f t="shared" si="13"/>
        <v>298</v>
      </c>
      <c r="L17" s="8"/>
      <c r="M17" s="9"/>
      <c r="N17" s="9"/>
      <c r="O17" s="10">
        <f t="shared" si="16"/>
        <v>0</v>
      </c>
      <c r="P17" s="90">
        <f>SUM(IF(5&gt;L17,60*INT(L17)+100*(L17-INT(L17)),300)-M17+O17-(IF(L17&gt;5,100*(L17-INT(L17)),0)))</f>
        <v>0</v>
      </c>
      <c r="Q17" s="8"/>
      <c r="R17" s="9"/>
      <c r="S17" s="9"/>
      <c r="T17" s="10">
        <f t="shared" si="5"/>
        <v>0</v>
      </c>
      <c r="U17" s="90">
        <f t="shared" si="6"/>
        <v>0</v>
      </c>
      <c r="V17" s="15"/>
      <c r="W17" s="25"/>
      <c r="X17" s="25"/>
      <c r="Y17" s="10">
        <f t="shared" si="7"/>
        <v>0</v>
      </c>
      <c r="Z17" s="94">
        <f t="shared" si="8"/>
        <v>0</v>
      </c>
      <c r="AA17" s="81">
        <f t="shared" si="14"/>
        <v>298</v>
      </c>
      <c r="AB17" s="71">
        <f t="shared" si="10"/>
        <v>1</v>
      </c>
      <c r="AC17" s="46" t="e">
        <f t="shared" si="11"/>
        <v>#DIV/0!</v>
      </c>
    </row>
    <row r="18" spans="1:29" ht="16.5" customHeight="1">
      <c r="A18" s="69">
        <v>14</v>
      </c>
      <c r="B18" s="107" t="str">
        <f t="shared" si="12"/>
        <v>Peter Pine</v>
      </c>
      <c r="C18" s="140" t="s">
        <v>39</v>
      </c>
      <c r="D18" s="156" t="s">
        <v>40</v>
      </c>
      <c r="E18" s="154"/>
      <c r="F18" s="20"/>
      <c r="G18" s="17">
        <v>4.16</v>
      </c>
      <c r="H18" s="371"/>
      <c r="I18" s="371"/>
      <c r="J18" s="10">
        <f t="shared" si="15"/>
        <v>0</v>
      </c>
      <c r="K18" s="90">
        <f t="shared" si="13"/>
        <v>256</v>
      </c>
      <c r="L18" s="8"/>
      <c r="M18" s="24"/>
      <c r="N18" s="24"/>
      <c r="O18" s="10">
        <f t="shared" si="16"/>
        <v>0</v>
      </c>
      <c r="P18" s="90">
        <f>SUM(IF(5&gt;L18,60*INT(L18)+100*(L18-INT(L18)),300)-M18+O18-(IF(L18&gt;5,100*(L18-INT(L18)),0)))</f>
        <v>0</v>
      </c>
      <c r="Q18" s="8"/>
      <c r="R18" s="24"/>
      <c r="S18" s="24"/>
      <c r="T18" s="10">
        <f t="shared" si="5"/>
        <v>0</v>
      </c>
      <c r="U18" s="90">
        <f t="shared" si="6"/>
        <v>0</v>
      </c>
      <c r="V18" s="15"/>
      <c r="W18" s="25"/>
      <c r="X18" s="25"/>
      <c r="Y18" s="10">
        <f t="shared" si="7"/>
        <v>0</v>
      </c>
      <c r="Z18" s="94">
        <f t="shared" si="8"/>
        <v>0</v>
      </c>
      <c r="AA18" s="81">
        <f t="shared" si="14"/>
        <v>256</v>
      </c>
      <c r="AB18" s="71">
        <f t="shared" si="10"/>
        <v>42</v>
      </c>
      <c r="AC18" s="46" t="e">
        <f t="shared" si="11"/>
        <v>#DIV/0!</v>
      </c>
    </row>
    <row r="19" spans="1:29" ht="16.5" customHeight="1">
      <c r="A19" s="69">
        <v>15</v>
      </c>
      <c r="B19" s="107" t="str">
        <f t="shared" si="0"/>
        <v> </v>
      </c>
      <c r="C19" s="373"/>
      <c r="D19" s="372"/>
      <c r="E19" s="369"/>
      <c r="F19" s="22"/>
      <c r="G19" s="370"/>
      <c r="H19" s="371"/>
      <c r="I19" s="371"/>
      <c r="J19" s="10">
        <f t="shared" si="1"/>
        <v>0</v>
      </c>
      <c r="K19" s="90">
        <f aca="true" t="shared" si="17" ref="K19:K39">SUM(IF(5&gt;G19,60*INT(G19)+100*(G19-INT(G19)),300)-H19+J19*(G19-INT(G19)),0)</f>
        <v>0</v>
      </c>
      <c r="L19" s="8"/>
      <c r="M19" s="9"/>
      <c r="N19" s="9"/>
      <c r="O19" s="10">
        <f t="shared" si="3"/>
        <v>0</v>
      </c>
      <c r="P19" s="90">
        <f t="shared" si="4"/>
        <v>0</v>
      </c>
      <c r="Q19" s="8"/>
      <c r="R19" s="9"/>
      <c r="S19" s="9"/>
      <c r="T19" s="10">
        <f t="shared" si="5"/>
        <v>0</v>
      </c>
      <c r="U19" s="90">
        <f t="shared" si="6"/>
        <v>0</v>
      </c>
      <c r="V19" s="15"/>
      <c r="W19" s="25"/>
      <c r="X19" s="25"/>
      <c r="Y19" s="10">
        <f t="shared" si="7"/>
        <v>0</v>
      </c>
      <c r="Z19" s="94">
        <f t="shared" si="8"/>
        <v>0</v>
      </c>
      <c r="AA19" s="81">
        <f t="shared" si="9"/>
        <v>0</v>
      </c>
      <c r="AB19" s="71">
        <f t="shared" si="10"/>
        <v>256</v>
      </c>
      <c r="AC19" s="46" t="e">
        <f t="shared" si="11"/>
        <v>#DIV/0!</v>
      </c>
    </row>
    <row r="20" spans="1:29" ht="16.5" customHeight="1">
      <c r="A20" s="69">
        <v>15</v>
      </c>
      <c r="B20" s="107" t="str">
        <f t="shared" si="0"/>
        <v> </v>
      </c>
      <c r="C20" s="373"/>
      <c r="D20" s="372"/>
      <c r="E20" s="369"/>
      <c r="F20" s="22"/>
      <c r="G20" s="370"/>
      <c r="H20" s="371"/>
      <c r="I20" s="371"/>
      <c r="J20" s="10">
        <f t="shared" si="1"/>
        <v>0</v>
      </c>
      <c r="K20" s="90">
        <f t="shared" si="17"/>
        <v>0</v>
      </c>
      <c r="L20" s="8"/>
      <c r="M20" s="9"/>
      <c r="N20" s="9"/>
      <c r="O20" s="10">
        <f t="shared" si="3"/>
        <v>0</v>
      </c>
      <c r="P20" s="90">
        <f t="shared" si="4"/>
        <v>0</v>
      </c>
      <c r="Q20" s="8"/>
      <c r="R20" s="9"/>
      <c r="S20" s="9"/>
      <c r="T20" s="10">
        <f t="shared" si="5"/>
        <v>0</v>
      </c>
      <c r="U20" s="90">
        <f t="shared" si="6"/>
        <v>0</v>
      </c>
      <c r="V20" s="15"/>
      <c r="W20" s="25"/>
      <c r="X20" s="25"/>
      <c r="Y20" s="10">
        <f t="shared" si="7"/>
        <v>0</v>
      </c>
      <c r="Z20" s="94">
        <f t="shared" si="8"/>
        <v>0</v>
      </c>
      <c r="AA20" s="81">
        <f t="shared" si="9"/>
        <v>0</v>
      </c>
      <c r="AB20" s="71">
        <f t="shared" si="10"/>
        <v>0</v>
      </c>
      <c r="AC20" s="46" t="e">
        <f t="shared" si="11"/>
        <v>#DIV/0!</v>
      </c>
    </row>
    <row r="21" spans="1:29" ht="16.5" customHeight="1">
      <c r="A21" s="69">
        <v>17</v>
      </c>
      <c r="B21" s="107" t="str">
        <f t="shared" si="0"/>
        <v> </v>
      </c>
      <c r="C21" s="142"/>
      <c r="D21" s="372"/>
      <c r="E21" s="369"/>
      <c r="F21" s="22"/>
      <c r="G21" s="370"/>
      <c r="H21" s="371"/>
      <c r="I21" s="371"/>
      <c r="J21" s="10">
        <f t="shared" si="1"/>
        <v>0</v>
      </c>
      <c r="K21" s="90">
        <f t="shared" si="17"/>
        <v>0</v>
      </c>
      <c r="L21" s="8"/>
      <c r="M21" s="9"/>
      <c r="N21" s="9"/>
      <c r="O21" s="10">
        <f t="shared" si="3"/>
        <v>0</v>
      </c>
      <c r="P21" s="90">
        <f t="shared" si="4"/>
        <v>0</v>
      </c>
      <c r="Q21" s="8"/>
      <c r="R21" s="9"/>
      <c r="S21" s="9"/>
      <c r="T21" s="10">
        <f t="shared" si="5"/>
        <v>0</v>
      </c>
      <c r="U21" s="90">
        <f t="shared" si="6"/>
        <v>0</v>
      </c>
      <c r="V21" s="15"/>
      <c r="W21" s="25"/>
      <c r="X21" s="25"/>
      <c r="Y21" s="10">
        <f t="shared" si="7"/>
        <v>0</v>
      </c>
      <c r="Z21" s="94">
        <f t="shared" si="8"/>
        <v>0</v>
      </c>
      <c r="AA21" s="81">
        <f t="shared" si="9"/>
        <v>0</v>
      </c>
      <c r="AB21" s="71">
        <f t="shared" si="10"/>
        <v>0</v>
      </c>
      <c r="AC21" s="46" t="e">
        <f t="shared" si="11"/>
        <v>#DIV/0!</v>
      </c>
    </row>
    <row r="22" spans="1:29" ht="16.5" customHeight="1">
      <c r="A22" s="69">
        <v>18</v>
      </c>
      <c r="B22" s="107" t="str">
        <f t="shared" si="0"/>
        <v> </v>
      </c>
      <c r="C22" s="142"/>
      <c r="D22" s="372"/>
      <c r="E22" s="369"/>
      <c r="F22" s="22"/>
      <c r="G22" s="370"/>
      <c r="H22" s="371"/>
      <c r="I22" s="371"/>
      <c r="J22" s="10">
        <f t="shared" si="1"/>
        <v>0</v>
      </c>
      <c r="K22" s="90">
        <f t="shared" si="17"/>
        <v>0</v>
      </c>
      <c r="L22" s="8"/>
      <c r="M22" s="9"/>
      <c r="N22" s="9"/>
      <c r="O22" s="10">
        <f t="shared" si="3"/>
        <v>0</v>
      </c>
      <c r="P22" s="90">
        <f t="shared" si="4"/>
        <v>0</v>
      </c>
      <c r="Q22" s="8"/>
      <c r="R22" s="9"/>
      <c r="S22" s="9"/>
      <c r="T22" s="10">
        <f t="shared" si="5"/>
        <v>0</v>
      </c>
      <c r="U22" s="90">
        <f t="shared" si="6"/>
        <v>0</v>
      </c>
      <c r="V22" s="15"/>
      <c r="W22" s="25"/>
      <c r="X22" s="25"/>
      <c r="Y22" s="10">
        <f t="shared" si="7"/>
        <v>0</v>
      </c>
      <c r="Z22" s="94">
        <f t="shared" si="8"/>
        <v>0</v>
      </c>
      <c r="AA22" s="81">
        <f t="shared" si="9"/>
        <v>0</v>
      </c>
      <c r="AB22" s="71">
        <f t="shared" si="10"/>
        <v>0</v>
      </c>
      <c r="AC22" s="46" t="e">
        <f t="shared" si="11"/>
        <v>#DIV/0!</v>
      </c>
    </row>
    <row r="23" spans="1:29" ht="16.5" customHeight="1">
      <c r="A23" s="69">
        <v>19</v>
      </c>
      <c r="B23" s="107" t="str">
        <f t="shared" si="0"/>
        <v> </v>
      </c>
      <c r="C23" s="373"/>
      <c r="D23" s="372"/>
      <c r="E23" s="369"/>
      <c r="F23" s="22"/>
      <c r="G23" s="370"/>
      <c r="H23" s="371"/>
      <c r="I23" s="371"/>
      <c r="J23" s="10">
        <f t="shared" si="1"/>
        <v>0</v>
      </c>
      <c r="K23" s="90">
        <f t="shared" si="17"/>
        <v>0</v>
      </c>
      <c r="L23" s="8"/>
      <c r="M23" s="9"/>
      <c r="N23" s="9"/>
      <c r="O23" s="10">
        <f t="shared" si="3"/>
        <v>0</v>
      </c>
      <c r="P23" s="90">
        <f t="shared" si="4"/>
        <v>0</v>
      </c>
      <c r="Q23" s="8"/>
      <c r="R23" s="9"/>
      <c r="S23" s="9"/>
      <c r="T23" s="10">
        <f t="shared" si="5"/>
        <v>0</v>
      </c>
      <c r="U23" s="90">
        <f t="shared" si="6"/>
        <v>0</v>
      </c>
      <c r="V23" s="15"/>
      <c r="W23" s="25"/>
      <c r="X23" s="25"/>
      <c r="Y23" s="10">
        <f t="shared" si="7"/>
        <v>0</v>
      </c>
      <c r="Z23" s="94">
        <f t="shared" si="8"/>
        <v>0</v>
      </c>
      <c r="AA23" s="81">
        <f t="shared" si="9"/>
        <v>0</v>
      </c>
      <c r="AB23" s="71">
        <f t="shared" si="10"/>
        <v>0</v>
      </c>
      <c r="AC23" s="46" t="e">
        <f t="shared" si="11"/>
        <v>#DIV/0!</v>
      </c>
    </row>
    <row r="24" spans="1:29" ht="16.5" customHeight="1">
      <c r="A24" s="69">
        <v>20</v>
      </c>
      <c r="B24" s="107" t="str">
        <f t="shared" si="0"/>
        <v> </v>
      </c>
      <c r="C24" s="142"/>
      <c r="D24" s="372"/>
      <c r="E24" s="369"/>
      <c r="F24" s="22"/>
      <c r="G24" s="370"/>
      <c r="H24" s="371"/>
      <c r="I24" s="371"/>
      <c r="J24" s="10">
        <f t="shared" si="1"/>
        <v>0</v>
      </c>
      <c r="K24" s="90">
        <f t="shared" si="17"/>
        <v>0</v>
      </c>
      <c r="L24" s="8"/>
      <c r="M24" s="9"/>
      <c r="N24" s="9"/>
      <c r="O24" s="10">
        <f t="shared" si="3"/>
        <v>0</v>
      </c>
      <c r="P24" s="90">
        <f t="shared" si="4"/>
        <v>0</v>
      </c>
      <c r="Q24" s="8"/>
      <c r="R24" s="9"/>
      <c r="S24" s="9"/>
      <c r="T24" s="10">
        <f t="shared" si="5"/>
        <v>0</v>
      </c>
      <c r="U24" s="90">
        <f t="shared" si="6"/>
        <v>0</v>
      </c>
      <c r="V24" s="15"/>
      <c r="W24" s="25"/>
      <c r="X24" s="25"/>
      <c r="Y24" s="10">
        <f t="shared" si="7"/>
        <v>0</v>
      </c>
      <c r="Z24" s="94">
        <f t="shared" si="8"/>
        <v>0</v>
      </c>
      <c r="AA24" s="81">
        <f t="shared" si="9"/>
        <v>0</v>
      </c>
      <c r="AB24" s="71">
        <f t="shared" si="10"/>
        <v>0</v>
      </c>
      <c r="AC24" s="46" t="e">
        <f t="shared" si="11"/>
        <v>#DIV/0!</v>
      </c>
    </row>
    <row r="25" spans="1:29" ht="16.5" customHeight="1">
      <c r="A25" s="69">
        <v>21</v>
      </c>
      <c r="B25" s="107" t="str">
        <f t="shared" si="0"/>
        <v> </v>
      </c>
      <c r="C25" s="373"/>
      <c r="D25" s="372"/>
      <c r="E25" s="369"/>
      <c r="F25" s="22"/>
      <c r="G25" s="370"/>
      <c r="H25" s="371"/>
      <c r="I25" s="371"/>
      <c r="J25" s="10">
        <f t="shared" si="1"/>
        <v>0</v>
      </c>
      <c r="K25" s="90">
        <f t="shared" si="17"/>
        <v>0</v>
      </c>
      <c r="L25" s="8"/>
      <c r="M25" s="9"/>
      <c r="N25" s="9"/>
      <c r="O25" s="10">
        <f t="shared" si="3"/>
        <v>0</v>
      </c>
      <c r="P25" s="90">
        <f t="shared" si="4"/>
        <v>0</v>
      </c>
      <c r="Q25" s="8"/>
      <c r="R25" s="9"/>
      <c r="S25" s="9"/>
      <c r="T25" s="10">
        <f t="shared" si="5"/>
        <v>0</v>
      </c>
      <c r="U25" s="90">
        <f t="shared" si="6"/>
        <v>0</v>
      </c>
      <c r="V25" s="15"/>
      <c r="W25" s="25"/>
      <c r="X25" s="25"/>
      <c r="Y25" s="10">
        <f t="shared" si="7"/>
        <v>0</v>
      </c>
      <c r="Z25" s="94">
        <f t="shared" si="8"/>
        <v>0</v>
      </c>
      <c r="AA25" s="81">
        <f t="shared" si="9"/>
        <v>0</v>
      </c>
      <c r="AB25" s="71">
        <f t="shared" si="10"/>
        <v>0</v>
      </c>
      <c r="AC25" s="46" t="e">
        <f t="shared" si="11"/>
        <v>#DIV/0!</v>
      </c>
    </row>
    <row r="26" spans="1:29" ht="16.5" customHeight="1" thickBot="1">
      <c r="A26" s="375"/>
      <c r="B26" s="376"/>
      <c r="C26" s="377"/>
      <c r="D26" s="381"/>
      <c r="E26" s="381"/>
      <c r="F26" s="382"/>
      <c r="G26" s="383"/>
      <c r="H26" s="381"/>
      <c r="I26" s="381"/>
      <c r="J26" s="378"/>
      <c r="K26" s="90">
        <f t="shared" si="17"/>
        <v>0</v>
      </c>
      <c r="L26" s="377"/>
      <c r="M26" s="381"/>
      <c r="N26" s="381"/>
      <c r="O26" s="378"/>
      <c r="P26" s="379"/>
      <c r="Q26" s="377"/>
      <c r="R26" s="381"/>
      <c r="S26" s="381"/>
      <c r="T26" s="378"/>
      <c r="U26" s="379"/>
      <c r="V26" s="377"/>
      <c r="W26" s="381"/>
      <c r="X26" s="381"/>
      <c r="Y26" s="378"/>
      <c r="Z26" s="376"/>
      <c r="AA26" s="29"/>
      <c r="AB26" s="72"/>
      <c r="AC26" s="28"/>
    </row>
    <row r="27" spans="1:26" ht="16.5" customHeight="1">
      <c r="A27" s="380"/>
      <c r="B27" s="380"/>
      <c r="C27" s="384"/>
      <c r="D27" s="384"/>
      <c r="E27" s="384"/>
      <c r="F27" s="384"/>
      <c r="G27" s="384"/>
      <c r="H27" s="384"/>
      <c r="I27" s="384"/>
      <c r="J27" s="380"/>
      <c r="K27" s="90">
        <f t="shared" si="17"/>
        <v>0</v>
      </c>
      <c r="L27" s="384"/>
      <c r="M27" s="384"/>
      <c r="N27" s="384"/>
      <c r="O27" s="380"/>
      <c r="P27" s="380"/>
      <c r="Q27" s="384"/>
      <c r="R27" s="384"/>
      <c r="S27" s="384"/>
      <c r="T27" s="380"/>
      <c r="U27" s="380"/>
      <c r="V27" s="384"/>
      <c r="W27" s="384"/>
      <c r="X27" s="384"/>
      <c r="Y27" s="380"/>
      <c r="Z27" s="380"/>
    </row>
    <row r="28" spans="1:26" ht="16.5" customHeight="1">
      <c r="A28" s="380"/>
      <c r="B28" s="380"/>
      <c r="C28" s="385"/>
      <c r="D28" s="385"/>
      <c r="E28" s="385"/>
      <c r="F28" s="384"/>
      <c r="G28" s="384"/>
      <c r="H28" s="384"/>
      <c r="I28" s="384"/>
      <c r="J28" s="380"/>
      <c r="K28" s="90">
        <f t="shared" si="17"/>
        <v>0</v>
      </c>
      <c r="L28" s="384"/>
      <c r="M28" s="384"/>
      <c r="N28" s="384"/>
      <c r="O28" s="380"/>
      <c r="P28" s="380"/>
      <c r="Q28" s="384"/>
      <c r="R28" s="384"/>
      <c r="S28" s="384"/>
      <c r="T28" s="380"/>
      <c r="U28" s="380"/>
      <c r="V28" s="384"/>
      <c r="W28" s="384"/>
      <c r="X28" s="384"/>
      <c r="Y28" s="380"/>
      <c r="Z28" s="380"/>
    </row>
    <row r="29" spans="1:26" ht="16.5" customHeight="1">
      <c r="A29" s="380"/>
      <c r="B29" s="380"/>
      <c r="C29" s="386"/>
      <c r="D29" s="386"/>
      <c r="E29" s="385"/>
      <c r="F29" s="384"/>
      <c r="G29" s="384"/>
      <c r="H29" s="384"/>
      <c r="I29" s="384"/>
      <c r="J29" s="380"/>
      <c r="K29" s="90">
        <f t="shared" si="17"/>
        <v>0</v>
      </c>
      <c r="L29" s="384"/>
      <c r="M29" s="384"/>
      <c r="N29" s="384"/>
      <c r="O29" s="380"/>
      <c r="P29" s="380"/>
      <c r="Q29" s="384"/>
      <c r="R29" s="384"/>
      <c r="S29" s="384"/>
      <c r="T29" s="380"/>
      <c r="U29" s="380"/>
      <c r="V29" s="384"/>
      <c r="W29" s="384"/>
      <c r="X29" s="384"/>
      <c r="Y29" s="380"/>
      <c r="Z29" s="380"/>
    </row>
    <row r="30" spans="1:26" ht="16.5" customHeight="1">
      <c r="A30" s="380"/>
      <c r="B30" s="380"/>
      <c r="C30" s="384"/>
      <c r="D30" s="384"/>
      <c r="E30" s="384"/>
      <c r="F30" s="384"/>
      <c r="G30" s="384"/>
      <c r="H30" s="384"/>
      <c r="I30" s="384"/>
      <c r="J30" s="380"/>
      <c r="K30" s="90">
        <f t="shared" si="17"/>
        <v>0</v>
      </c>
      <c r="L30" s="384"/>
      <c r="M30" s="384"/>
      <c r="N30" s="384"/>
      <c r="O30" s="380"/>
      <c r="P30" s="380"/>
      <c r="Q30" s="384"/>
      <c r="R30" s="384"/>
      <c r="S30" s="384"/>
      <c r="T30" s="380"/>
      <c r="U30" s="380"/>
      <c r="V30" s="384"/>
      <c r="W30" s="384"/>
      <c r="X30" s="384"/>
      <c r="Y30" s="380"/>
      <c r="Z30" s="380"/>
    </row>
    <row r="31" spans="1:26" ht="16.5" customHeight="1">
      <c r="A31" s="380"/>
      <c r="B31" s="380"/>
      <c r="C31" s="384"/>
      <c r="D31" s="384"/>
      <c r="E31" s="384"/>
      <c r="F31" s="384"/>
      <c r="G31" s="384"/>
      <c r="H31" s="384"/>
      <c r="I31" s="384"/>
      <c r="J31" s="380"/>
      <c r="K31" s="90">
        <f t="shared" si="17"/>
        <v>0</v>
      </c>
      <c r="L31" s="384"/>
      <c r="M31" s="384"/>
      <c r="N31" s="384"/>
      <c r="O31" s="380"/>
      <c r="P31" s="380"/>
      <c r="Q31" s="384"/>
      <c r="R31" s="384"/>
      <c r="S31" s="384"/>
      <c r="T31" s="380"/>
      <c r="U31" s="380"/>
      <c r="V31" s="384"/>
      <c r="W31" s="384"/>
      <c r="X31" s="384"/>
      <c r="Y31" s="380"/>
      <c r="Z31" s="380"/>
    </row>
    <row r="32" spans="1:26" ht="16.5" customHeight="1">
      <c r="A32" s="380"/>
      <c r="B32" s="380"/>
      <c r="C32" s="384"/>
      <c r="D32" s="384"/>
      <c r="E32" s="384"/>
      <c r="F32" s="384"/>
      <c r="G32" s="384"/>
      <c r="H32" s="384"/>
      <c r="I32" s="384"/>
      <c r="J32" s="380"/>
      <c r="K32" s="90">
        <f t="shared" si="17"/>
        <v>0</v>
      </c>
      <c r="L32" s="384"/>
      <c r="M32" s="384"/>
      <c r="N32" s="384"/>
      <c r="O32" s="380"/>
      <c r="P32" s="380"/>
      <c r="Q32" s="384"/>
      <c r="R32" s="384"/>
      <c r="S32" s="384"/>
      <c r="T32" s="380"/>
      <c r="U32" s="380"/>
      <c r="V32" s="384"/>
      <c r="W32" s="384"/>
      <c r="X32" s="384"/>
      <c r="Y32" s="380"/>
      <c r="Z32" s="380"/>
    </row>
    <row r="33" spans="1:26" ht="16.5" customHeight="1">
      <c r="A33" s="380"/>
      <c r="B33" s="380"/>
      <c r="C33" s="384"/>
      <c r="D33" s="384"/>
      <c r="E33" s="384"/>
      <c r="F33" s="384"/>
      <c r="G33" s="384"/>
      <c r="H33" s="384"/>
      <c r="I33" s="384"/>
      <c r="J33" s="380"/>
      <c r="K33" s="90">
        <f t="shared" si="17"/>
        <v>0</v>
      </c>
      <c r="L33" s="384"/>
      <c r="M33" s="384"/>
      <c r="N33" s="384"/>
      <c r="O33" s="380"/>
      <c r="P33" s="380"/>
      <c r="Q33" s="384"/>
      <c r="R33" s="384"/>
      <c r="S33" s="384"/>
      <c r="T33" s="380"/>
      <c r="U33" s="380"/>
      <c r="V33" s="384"/>
      <c r="W33" s="384"/>
      <c r="X33" s="384"/>
      <c r="Y33" s="380"/>
      <c r="Z33" s="380"/>
    </row>
    <row r="34" spans="1:26" ht="16.5" customHeight="1">
      <c r="A34" s="380"/>
      <c r="B34" s="380"/>
      <c r="C34" s="384"/>
      <c r="D34" s="384"/>
      <c r="E34" s="384"/>
      <c r="F34" s="384"/>
      <c r="G34" s="384"/>
      <c r="H34" s="384"/>
      <c r="I34" s="384"/>
      <c r="J34" s="380"/>
      <c r="K34" s="90">
        <f t="shared" si="17"/>
        <v>0</v>
      </c>
      <c r="L34" s="384"/>
      <c r="M34" s="384"/>
      <c r="N34" s="384"/>
      <c r="O34" s="380"/>
      <c r="P34" s="380"/>
      <c r="Q34" s="384"/>
      <c r="R34" s="384"/>
      <c r="S34" s="384"/>
      <c r="T34" s="380"/>
      <c r="U34" s="380"/>
      <c r="V34" s="384"/>
      <c r="W34" s="384"/>
      <c r="X34" s="384"/>
      <c r="Y34" s="380"/>
      <c r="Z34" s="380"/>
    </row>
    <row r="35" spans="1:26" ht="16.5" customHeight="1">
      <c r="A35" s="380"/>
      <c r="B35" s="380"/>
      <c r="C35" s="384"/>
      <c r="D35" s="384"/>
      <c r="E35" s="384"/>
      <c r="F35" s="384"/>
      <c r="G35" s="384"/>
      <c r="H35" s="384"/>
      <c r="I35" s="384"/>
      <c r="J35" s="380"/>
      <c r="K35" s="90">
        <f t="shared" si="17"/>
        <v>0</v>
      </c>
      <c r="L35" s="384"/>
      <c r="M35" s="384"/>
      <c r="N35" s="384"/>
      <c r="O35" s="380"/>
      <c r="P35" s="380"/>
      <c r="Q35" s="384"/>
      <c r="R35" s="384"/>
      <c r="S35" s="384"/>
      <c r="T35" s="380"/>
      <c r="U35" s="380"/>
      <c r="V35" s="384"/>
      <c r="W35" s="384"/>
      <c r="X35" s="384"/>
      <c r="Y35" s="380"/>
      <c r="Z35" s="380"/>
    </row>
    <row r="36" spans="1:26" ht="16.5" customHeight="1">
      <c r="A36" s="380"/>
      <c r="B36" s="380"/>
      <c r="C36" s="384"/>
      <c r="D36" s="384"/>
      <c r="E36" s="384"/>
      <c r="F36" s="384"/>
      <c r="G36" s="384"/>
      <c r="H36" s="384"/>
      <c r="I36" s="384"/>
      <c r="J36" s="380"/>
      <c r="K36" s="90">
        <f>SUM(IF(5&gt;G36,60*INT(G36)+100*(G36-INT(G36)),300)-H36+J36*(G36-INT(G36)),0)</f>
        <v>0</v>
      </c>
      <c r="L36" s="384"/>
      <c r="M36" s="384"/>
      <c r="N36" s="384"/>
      <c r="O36" s="380"/>
      <c r="P36" s="380"/>
      <c r="Q36" s="384"/>
      <c r="R36" s="384"/>
      <c r="S36" s="384"/>
      <c r="T36" s="380"/>
      <c r="U36" s="380"/>
      <c r="V36" s="384"/>
      <c r="W36" s="384"/>
      <c r="X36" s="384"/>
      <c r="Y36" s="380"/>
      <c r="Z36" s="380"/>
    </row>
    <row r="37" spans="1:26" ht="16.5" customHeight="1">
      <c r="A37" s="380"/>
      <c r="B37" s="380"/>
      <c r="C37" s="384"/>
      <c r="D37" s="384"/>
      <c r="E37" s="384"/>
      <c r="F37" s="384"/>
      <c r="G37" s="384"/>
      <c r="H37" s="384"/>
      <c r="I37" s="384"/>
      <c r="J37" s="380"/>
      <c r="K37" s="90">
        <f t="shared" si="17"/>
        <v>0</v>
      </c>
      <c r="L37" s="384"/>
      <c r="M37" s="384"/>
      <c r="N37" s="384"/>
      <c r="O37" s="380"/>
      <c r="P37" s="380"/>
      <c r="Q37" s="384"/>
      <c r="R37" s="384"/>
      <c r="S37" s="384"/>
      <c r="T37" s="380"/>
      <c r="U37" s="380"/>
      <c r="V37" s="384"/>
      <c r="W37" s="384"/>
      <c r="X37" s="384"/>
      <c r="Y37" s="380"/>
      <c r="Z37" s="380"/>
    </row>
    <row r="38" spans="1:26" ht="16.5" customHeight="1">
      <c r="A38" s="380"/>
      <c r="B38" s="380"/>
      <c r="C38" s="384"/>
      <c r="D38" s="384"/>
      <c r="E38" s="384"/>
      <c r="F38" s="384"/>
      <c r="G38" s="384"/>
      <c r="H38" s="384"/>
      <c r="I38" s="384"/>
      <c r="J38" s="380"/>
      <c r="K38" s="90">
        <f t="shared" si="17"/>
        <v>0</v>
      </c>
      <c r="L38" s="384"/>
      <c r="M38" s="384"/>
      <c r="N38" s="384"/>
      <c r="O38" s="380"/>
      <c r="P38" s="380"/>
      <c r="Q38" s="384"/>
      <c r="R38" s="384"/>
      <c r="S38" s="384"/>
      <c r="T38" s="380"/>
      <c r="U38" s="380"/>
      <c r="V38" s="384"/>
      <c r="W38" s="384"/>
      <c r="X38" s="384"/>
      <c r="Y38" s="380"/>
      <c r="Z38" s="380"/>
    </row>
    <row r="39" spans="1:26" ht="16.5" customHeight="1">
      <c r="A39" s="380"/>
      <c r="B39" s="380"/>
      <c r="C39" s="384"/>
      <c r="D39" s="384"/>
      <c r="E39" s="384"/>
      <c r="F39" s="384"/>
      <c r="G39" s="384"/>
      <c r="H39" s="384"/>
      <c r="I39" s="384"/>
      <c r="J39" s="380"/>
      <c r="K39" s="90">
        <f t="shared" si="17"/>
        <v>0</v>
      </c>
      <c r="L39" s="384"/>
      <c r="M39" s="384"/>
      <c r="N39" s="384"/>
      <c r="O39" s="380"/>
      <c r="P39" s="380"/>
      <c r="Q39" s="384"/>
      <c r="R39" s="384"/>
      <c r="S39" s="384"/>
      <c r="T39" s="380"/>
      <c r="U39" s="380"/>
      <c r="V39" s="384"/>
      <c r="W39" s="384"/>
      <c r="X39" s="384"/>
      <c r="Y39" s="380"/>
      <c r="Z39" s="380"/>
    </row>
  </sheetData>
  <sheetProtection/>
  <mergeCells count="2">
    <mergeCell ref="C1:F2"/>
    <mergeCell ref="AC2:A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C35"/>
  <sheetViews>
    <sheetView zoomScale="75" zoomScaleNormal="75" zoomScalePageLayoutView="0" workbookViewId="0" topLeftCell="A4">
      <selection activeCell="D12" sqref="D12"/>
    </sheetView>
  </sheetViews>
  <sheetFormatPr defaultColWidth="9.140625" defaultRowHeight="16.5" customHeight="1"/>
  <cols>
    <col min="1" max="1" width="7.140625" style="0" bestFit="1" customWidth="1"/>
    <col min="2" max="2" width="0.13671875" style="0" customWidth="1"/>
    <col min="3" max="3" width="11.00390625" style="0" bestFit="1" customWidth="1"/>
    <col min="4" max="4" width="12.421875" style="0" customWidth="1"/>
    <col min="5" max="5" width="14.421875" style="0" customWidth="1"/>
    <col min="6" max="6" width="12.7109375" style="0" bestFit="1" customWidth="1"/>
    <col min="7" max="7" width="10.00390625" style="0" bestFit="1" customWidth="1"/>
    <col min="8" max="8" width="7.7109375" style="0" customWidth="1"/>
    <col min="9" max="9" width="5.57421875" style="0" bestFit="1" customWidth="1"/>
    <col min="10" max="10" width="6.28125" style="0" bestFit="1" customWidth="1"/>
    <col min="11" max="11" width="7.140625" style="0" customWidth="1"/>
    <col min="12" max="12" width="10.00390625" style="0" bestFit="1" customWidth="1"/>
    <col min="13" max="13" width="7.7109375" style="0" bestFit="1" customWidth="1"/>
    <col min="14" max="15" width="6.28125" style="0" bestFit="1" customWidth="1"/>
    <col min="16" max="16" width="7.140625" style="0" bestFit="1" customWidth="1"/>
    <col min="17" max="17" width="8.7109375" style="0" bestFit="1" customWidth="1"/>
    <col min="18" max="18" width="7.7109375" style="0" bestFit="1" customWidth="1"/>
    <col min="19" max="20" width="6.28125" style="0" bestFit="1" customWidth="1"/>
    <col min="21" max="21" width="7.140625" style="0" bestFit="1" customWidth="1"/>
    <col min="22" max="22" width="10.00390625" style="0" bestFit="1" customWidth="1"/>
    <col min="23" max="23" width="7.7109375" style="0" bestFit="1" customWidth="1"/>
    <col min="24" max="25" width="6.28125" style="0" bestFit="1" customWidth="1"/>
    <col min="26" max="26" width="7.140625" style="0" bestFit="1" customWidth="1"/>
    <col min="27" max="27" width="8.57421875" style="0" bestFit="1" customWidth="1"/>
    <col min="28" max="29" width="8.28125" style="0" customWidth="1"/>
  </cols>
  <sheetData>
    <row r="1" spans="3:6" ht="16.5" customHeight="1" thickBot="1">
      <c r="C1" s="411" t="str">
        <f>Totals!A1</f>
        <v>AEFA Radian Glider Postal competition 2012</v>
      </c>
      <c r="D1" s="412"/>
      <c r="E1" s="412"/>
      <c r="F1" s="413"/>
    </row>
    <row r="2" spans="3:29" ht="16.5" customHeight="1" thickBot="1">
      <c r="C2" s="414"/>
      <c r="D2" s="415"/>
      <c r="E2" s="415"/>
      <c r="F2" s="416"/>
      <c r="G2" s="40" t="s">
        <v>20</v>
      </c>
      <c r="H2" s="41"/>
      <c r="I2" s="41"/>
      <c r="J2" s="42"/>
      <c r="K2" s="43"/>
      <c r="L2" s="40" t="s">
        <v>0</v>
      </c>
      <c r="M2" s="41"/>
      <c r="N2" s="41"/>
      <c r="O2" s="41"/>
      <c r="P2" s="44"/>
      <c r="Q2" s="40" t="s">
        <v>1</v>
      </c>
      <c r="R2" s="41"/>
      <c r="S2" s="41"/>
      <c r="T2" s="41"/>
      <c r="U2" s="44"/>
      <c r="V2" s="40" t="s">
        <v>2</v>
      </c>
      <c r="W2" s="41"/>
      <c r="X2" s="41"/>
      <c r="Y2" s="41"/>
      <c r="Z2" s="44"/>
      <c r="AA2" s="2"/>
      <c r="AB2" s="27"/>
      <c r="AC2" s="417" t="s">
        <v>37</v>
      </c>
    </row>
    <row r="3" spans="7:29" ht="16.5" customHeight="1" thickBot="1">
      <c r="G3" s="38" t="s">
        <v>3</v>
      </c>
      <c r="H3" s="39" t="s">
        <v>4</v>
      </c>
      <c r="I3" s="39" t="s">
        <v>12</v>
      </c>
      <c r="J3" s="39" t="s">
        <v>7</v>
      </c>
      <c r="K3" s="47" t="s">
        <v>22</v>
      </c>
      <c r="L3" s="38" t="s">
        <v>3</v>
      </c>
      <c r="M3" s="39" t="s">
        <v>4</v>
      </c>
      <c r="N3" s="39" t="s">
        <v>12</v>
      </c>
      <c r="O3" s="39" t="s">
        <v>7</v>
      </c>
      <c r="P3" s="47" t="s">
        <v>22</v>
      </c>
      <c r="Q3" s="38" t="s">
        <v>3</v>
      </c>
      <c r="R3" s="39" t="s">
        <v>4</v>
      </c>
      <c r="S3" s="39" t="s">
        <v>12</v>
      </c>
      <c r="T3" s="39" t="s">
        <v>7</v>
      </c>
      <c r="U3" s="47" t="s">
        <v>22</v>
      </c>
      <c r="V3" s="38" t="s">
        <v>3</v>
      </c>
      <c r="W3" s="39" t="s">
        <v>4</v>
      </c>
      <c r="X3" s="39" t="s">
        <v>12</v>
      </c>
      <c r="Y3" s="39" t="s">
        <v>7</v>
      </c>
      <c r="Z3" s="47" t="s">
        <v>22</v>
      </c>
      <c r="AA3" s="2" t="s">
        <v>8</v>
      </c>
      <c r="AB3" s="45" t="s">
        <v>24</v>
      </c>
      <c r="AC3" s="418"/>
    </row>
    <row r="4" spans="1:29" s="1" customFormat="1" ht="16.5" customHeight="1" thickBot="1">
      <c r="A4" s="270" t="s">
        <v>19</v>
      </c>
      <c r="B4" s="271" t="s">
        <v>25</v>
      </c>
      <c r="C4" s="108" t="s">
        <v>21</v>
      </c>
      <c r="D4" s="112" t="s">
        <v>11</v>
      </c>
      <c r="E4" s="108" t="s">
        <v>9</v>
      </c>
      <c r="F4" s="112" t="s">
        <v>10</v>
      </c>
      <c r="G4" s="272" t="s">
        <v>5</v>
      </c>
      <c r="H4" s="13" t="s">
        <v>6</v>
      </c>
      <c r="I4" s="13" t="s">
        <v>7</v>
      </c>
      <c r="J4" s="13" t="s">
        <v>23</v>
      </c>
      <c r="K4" s="14" t="s">
        <v>23</v>
      </c>
      <c r="L4" s="12" t="s">
        <v>5</v>
      </c>
      <c r="M4" s="13" t="s">
        <v>6</v>
      </c>
      <c r="N4" s="13" t="s">
        <v>7</v>
      </c>
      <c r="O4" s="13" t="s">
        <v>23</v>
      </c>
      <c r="P4" s="14" t="s">
        <v>23</v>
      </c>
      <c r="Q4" s="12" t="s">
        <v>5</v>
      </c>
      <c r="R4" s="13" t="s">
        <v>6</v>
      </c>
      <c r="S4" s="13" t="s">
        <v>7</v>
      </c>
      <c r="T4" s="13" t="s">
        <v>23</v>
      </c>
      <c r="U4" s="14" t="s">
        <v>23</v>
      </c>
      <c r="V4" s="12" t="s">
        <v>5</v>
      </c>
      <c r="W4" s="13" t="s">
        <v>6</v>
      </c>
      <c r="X4" s="13" t="s">
        <v>7</v>
      </c>
      <c r="Y4" s="13" t="s">
        <v>23</v>
      </c>
      <c r="Z4" s="14" t="s">
        <v>23</v>
      </c>
      <c r="AA4" s="66" t="s">
        <v>23</v>
      </c>
      <c r="AB4" s="31" t="s">
        <v>18</v>
      </c>
      <c r="AC4" s="419"/>
    </row>
    <row r="5" spans="1:29" ht="16.5" customHeight="1">
      <c r="A5" s="36">
        <v>1</v>
      </c>
      <c r="B5" s="182" t="str">
        <f aca="true" t="shared" si="0" ref="B5:B25">C5&amp;" "&amp;D5</f>
        <v>Ken Hopgood</v>
      </c>
      <c r="C5" s="140" t="s">
        <v>62</v>
      </c>
      <c r="D5" s="144" t="s">
        <v>63</v>
      </c>
      <c r="E5" s="313"/>
      <c r="F5" s="306"/>
      <c r="G5" s="8">
        <v>5.33</v>
      </c>
      <c r="H5" s="9"/>
      <c r="I5" s="9"/>
      <c r="J5" s="10">
        <f aca="true" t="shared" si="1" ref="J5:J25">IF(I5="",0,VLOOKUP(I5,Landing,3))</f>
        <v>0</v>
      </c>
      <c r="K5" s="90">
        <f aca="true" t="shared" si="2" ref="K5:K15">SUM(IF(5&gt;G5,60*INT(G5)+100*(G5-INT(G5)),300)-H5+J5*(G5-INT(G5)),0)</f>
        <v>300</v>
      </c>
      <c r="L5" s="8"/>
      <c r="M5" s="9"/>
      <c r="N5" s="9"/>
      <c r="O5" s="10">
        <f aca="true" t="shared" si="3" ref="O5:O25">IF(N5="",0,VLOOKUP(N5,Landing,3))</f>
        <v>0</v>
      </c>
      <c r="P5" s="90">
        <f aca="true" t="shared" si="4" ref="P5:P25">SUM(IF(5&gt;L5,60*INT(L5)+100*(L5-INT(L5)),300)-M5+O5-(IF(L5&gt;5,100*(L5-INT(L5)),0)))</f>
        <v>0</v>
      </c>
      <c r="Q5" s="8"/>
      <c r="R5" s="9"/>
      <c r="S5" s="9"/>
      <c r="T5" s="10">
        <f aca="true" t="shared" si="5" ref="T5:T25">IF(S5="",0,VLOOKUP(S5,Landing,3))</f>
        <v>0</v>
      </c>
      <c r="U5" s="90">
        <f aca="true" t="shared" si="6" ref="U5:U25">SUM(IF(5&gt;Q5,60*INT(Q5)+100*(Q5-INT(Q5)),300)-R5+T5-(IF(Q5&gt;5,100*(Q5-INT(Q5)),0)))</f>
        <v>0</v>
      </c>
      <c r="V5" s="8"/>
      <c r="W5" s="9"/>
      <c r="X5" s="9"/>
      <c r="Y5" s="10">
        <f aca="true" t="shared" si="7" ref="Y5:Y25">IF(X5="",0,VLOOKUP(X5,Landing,3))</f>
        <v>0</v>
      </c>
      <c r="Z5" s="94">
        <f aca="true" t="shared" si="8" ref="Z5:Z25">SUM(IF(5&gt;V5,60*INT(V5)+100*(V5-INT(V5)),300)-W5+Y5-(IF(V5&gt;5,100*(V5-INT(V5)),0)))</f>
        <v>0</v>
      </c>
      <c r="AA5" s="82">
        <f aca="true" t="shared" si="9" ref="AA5:AA25">SUM(+Z5,U5,P5,K5)-MIN(+Z5,U5,P5,K5)</f>
        <v>300</v>
      </c>
      <c r="AB5" s="70"/>
      <c r="AC5" s="46" t="e">
        <f>AA5/max_score</f>
        <v>#DIV/0!</v>
      </c>
    </row>
    <row r="6" spans="1:29" ht="16.5" customHeight="1">
      <c r="A6" s="37">
        <v>2</v>
      </c>
      <c r="B6" s="125" t="str">
        <f t="shared" si="0"/>
        <v>Ron  Grosser</v>
      </c>
      <c r="C6" s="149" t="s">
        <v>60</v>
      </c>
      <c r="D6" s="157" t="s">
        <v>61</v>
      </c>
      <c r="E6" s="310"/>
      <c r="F6" s="307"/>
      <c r="G6" s="8">
        <v>5.05</v>
      </c>
      <c r="H6" s="9"/>
      <c r="I6" s="9"/>
      <c r="J6" s="10">
        <f>IF(I6="",0,VLOOKUP(I6,Landing,3))</f>
        <v>0</v>
      </c>
      <c r="K6" s="90">
        <f t="shared" si="2"/>
        <v>300</v>
      </c>
      <c r="L6" s="8"/>
      <c r="M6" s="9"/>
      <c r="N6" s="9"/>
      <c r="O6" s="10">
        <f>IF(N6="",0,VLOOKUP(N6,Landing,3))</f>
        <v>0</v>
      </c>
      <c r="P6" s="90">
        <f t="shared" si="4"/>
        <v>0</v>
      </c>
      <c r="Q6" s="8"/>
      <c r="R6" s="9"/>
      <c r="S6" s="9"/>
      <c r="T6" s="10">
        <f>IF(S6="",0,VLOOKUP(S6,Landing,3))</f>
        <v>0</v>
      </c>
      <c r="U6" s="90">
        <f t="shared" si="6"/>
        <v>0</v>
      </c>
      <c r="V6" s="8"/>
      <c r="W6" s="9"/>
      <c r="X6" s="9"/>
      <c r="Y6" s="10">
        <f>IF(X6="",0,VLOOKUP(X6,Landing,3))</f>
        <v>0</v>
      </c>
      <c r="Z6" s="94">
        <f t="shared" si="8"/>
        <v>0</v>
      </c>
      <c r="AA6" s="81">
        <f t="shared" si="9"/>
        <v>300</v>
      </c>
      <c r="AB6" s="71">
        <f>AA5-AA6</f>
        <v>0</v>
      </c>
      <c r="AC6" s="46" t="e">
        <f>AA6/max_score</f>
        <v>#DIV/0!</v>
      </c>
    </row>
    <row r="7" spans="1:29" ht="16.5" customHeight="1">
      <c r="A7" s="37">
        <v>3</v>
      </c>
      <c r="B7" s="125" t="str">
        <f t="shared" si="0"/>
        <v>Chris wilson</v>
      </c>
      <c r="C7" s="140" t="s">
        <v>58</v>
      </c>
      <c r="D7" s="156" t="s">
        <v>59</v>
      </c>
      <c r="E7" s="310"/>
      <c r="F7" s="307"/>
      <c r="G7" s="16">
        <v>5.34</v>
      </c>
      <c r="H7" s="25"/>
      <c r="I7" s="25"/>
      <c r="J7" s="11">
        <f>IF(I7="",0,VLOOKUP(I7,Landing,3))</f>
        <v>0</v>
      </c>
      <c r="K7" s="90">
        <f t="shared" si="2"/>
        <v>300</v>
      </c>
      <c r="L7" s="15"/>
      <c r="M7" s="25"/>
      <c r="N7" s="25"/>
      <c r="O7" s="11">
        <f>IF(N7="",0,VLOOKUP(N7,Landing,3))</f>
        <v>0</v>
      </c>
      <c r="P7" s="92">
        <f t="shared" si="4"/>
        <v>0</v>
      </c>
      <c r="Q7" s="15"/>
      <c r="R7" s="25"/>
      <c r="S7" s="25"/>
      <c r="T7" s="11">
        <f>IF(S7="",0,VLOOKUP(S7,Landing,3))</f>
        <v>0</v>
      </c>
      <c r="U7" s="92">
        <f t="shared" si="6"/>
        <v>0</v>
      </c>
      <c r="V7" s="15"/>
      <c r="W7" s="25"/>
      <c r="X7" s="25"/>
      <c r="Y7" s="11">
        <f>IF(X7="",0,VLOOKUP(X7,Landing,3))</f>
        <v>0</v>
      </c>
      <c r="Z7" s="94">
        <f t="shared" si="8"/>
        <v>0</v>
      </c>
      <c r="AA7" s="81">
        <f t="shared" si="9"/>
        <v>300</v>
      </c>
      <c r="AB7" s="71">
        <f aca="true" t="shared" si="10" ref="AB7:AB25">AA6-AA7</f>
        <v>0</v>
      </c>
      <c r="AC7" s="46" t="e">
        <f aca="true" t="shared" si="11" ref="AC7:AC25">AA7/max_score</f>
        <v>#DIV/0!</v>
      </c>
    </row>
    <row r="8" spans="1:29" ht="16.5" customHeight="1">
      <c r="A8" s="37">
        <v>4</v>
      </c>
      <c r="B8" s="125" t="str">
        <f t="shared" si="0"/>
        <v>Gary Andrews</v>
      </c>
      <c r="C8" s="184" t="s">
        <v>14</v>
      </c>
      <c r="D8" s="311" t="s">
        <v>15</v>
      </c>
      <c r="E8" s="310"/>
      <c r="F8" s="307"/>
      <c r="G8" s="8">
        <v>5.24</v>
      </c>
      <c r="H8" s="9"/>
      <c r="I8" s="9"/>
      <c r="J8" s="10">
        <f t="shared" si="1"/>
        <v>0</v>
      </c>
      <c r="K8" s="90">
        <f t="shared" si="2"/>
        <v>300</v>
      </c>
      <c r="L8" s="8"/>
      <c r="M8" s="9"/>
      <c r="N8" s="9"/>
      <c r="O8" s="10">
        <f t="shared" si="3"/>
        <v>0</v>
      </c>
      <c r="P8" s="90">
        <f t="shared" si="4"/>
        <v>0</v>
      </c>
      <c r="Q8" s="8"/>
      <c r="R8" s="9"/>
      <c r="S8" s="9"/>
      <c r="T8" s="10">
        <f t="shared" si="5"/>
        <v>0</v>
      </c>
      <c r="U8" s="90">
        <f t="shared" si="6"/>
        <v>0</v>
      </c>
      <c r="V8" s="8"/>
      <c r="W8" s="9"/>
      <c r="X8" s="9"/>
      <c r="Y8" s="10">
        <f t="shared" si="7"/>
        <v>0</v>
      </c>
      <c r="Z8" s="94">
        <f t="shared" si="8"/>
        <v>0</v>
      </c>
      <c r="AA8" s="81">
        <f t="shared" si="9"/>
        <v>300</v>
      </c>
      <c r="AB8" s="71">
        <f t="shared" si="10"/>
        <v>0</v>
      </c>
      <c r="AC8" s="46" t="e">
        <f t="shared" si="11"/>
        <v>#DIV/0!</v>
      </c>
    </row>
    <row r="9" spans="1:29" ht="16.5" customHeight="1">
      <c r="A9" s="37">
        <v>5</v>
      </c>
      <c r="B9" s="125" t="str">
        <f t="shared" si="0"/>
        <v>Rob Watson</v>
      </c>
      <c r="C9" s="184" t="s">
        <v>16</v>
      </c>
      <c r="D9" s="311" t="s">
        <v>17</v>
      </c>
      <c r="E9" s="310"/>
      <c r="F9" s="20"/>
      <c r="G9" s="17">
        <v>5.36</v>
      </c>
      <c r="H9" s="9"/>
      <c r="I9" s="9"/>
      <c r="J9" s="10">
        <f t="shared" si="1"/>
        <v>0</v>
      </c>
      <c r="K9" s="90">
        <f aca="true" t="shared" si="12" ref="K9:K25">SUM(IF(5&gt;G9,60*INT(G9)+100*(G9-INT(G9)),300)-H9+J9*(G9-INT(G9)),0)</f>
        <v>300</v>
      </c>
      <c r="L9" s="26"/>
      <c r="M9" s="24"/>
      <c r="N9" s="24"/>
      <c r="O9" s="10">
        <f t="shared" si="3"/>
        <v>0</v>
      </c>
      <c r="P9" s="90">
        <f t="shared" si="4"/>
        <v>0</v>
      </c>
      <c r="Q9" s="26"/>
      <c r="R9" s="24"/>
      <c r="S9" s="24"/>
      <c r="T9" s="10">
        <f t="shared" si="5"/>
        <v>0</v>
      </c>
      <c r="U9" s="90">
        <f t="shared" si="6"/>
        <v>0</v>
      </c>
      <c r="V9" s="26"/>
      <c r="W9" s="24"/>
      <c r="X9" s="24"/>
      <c r="Y9" s="10">
        <f t="shared" si="7"/>
        <v>0</v>
      </c>
      <c r="Z9" s="94">
        <f t="shared" si="8"/>
        <v>0</v>
      </c>
      <c r="AA9" s="81">
        <f t="shared" si="9"/>
        <v>300</v>
      </c>
      <c r="AB9" s="71">
        <f t="shared" si="10"/>
        <v>0</v>
      </c>
      <c r="AC9" s="46" t="e">
        <f t="shared" si="11"/>
        <v>#DIV/0!</v>
      </c>
    </row>
    <row r="10" spans="1:29" ht="16.5" customHeight="1">
      <c r="A10" s="37">
        <v>6</v>
      </c>
      <c r="B10" s="125" t="str">
        <f t="shared" si="0"/>
        <v>Vernon Rodrigues</v>
      </c>
      <c r="C10" s="184" t="s">
        <v>41</v>
      </c>
      <c r="D10" s="393" t="s">
        <v>47</v>
      </c>
      <c r="E10" s="140"/>
      <c r="F10" s="20"/>
      <c r="G10" s="17">
        <v>6.25</v>
      </c>
      <c r="H10" s="308"/>
      <c r="I10" s="308"/>
      <c r="J10" s="97">
        <f t="shared" si="1"/>
        <v>0</v>
      </c>
      <c r="K10" s="90">
        <f t="shared" si="2"/>
        <v>300</v>
      </c>
      <c r="L10" s="309"/>
      <c r="M10" s="308"/>
      <c r="N10" s="308"/>
      <c r="O10" s="97">
        <f t="shared" si="3"/>
        <v>0</v>
      </c>
      <c r="P10" s="98">
        <f t="shared" si="4"/>
        <v>0</v>
      </c>
      <c r="Q10" s="309"/>
      <c r="R10" s="308"/>
      <c r="S10" s="308"/>
      <c r="T10" s="97">
        <f t="shared" si="5"/>
        <v>0</v>
      </c>
      <c r="U10" s="90">
        <f t="shared" si="6"/>
        <v>0</v>
      </c>
      <c r="V10" s="15"/>
      <c r="W10" s="25"/>
      <c r="X10" s="25"/>
      <c r="Y10" s="11">
        <f t="shared" si="7"/>
        <v>0</v>
      </c>
      <c r="Z10" s="94">
        <f t="shared" si="8"/>
        <v>0</v>
      </c>
      <c r="AA10" s="81">
        <f t="shared" si="9"/>
        <v>300</v>
      </c>
      <c r="AB10" s="71">
        <f t="shared" si="10"/>
        <v>0</v>
      </c>
      <c r="AC10" s="46" t="e">
        <f t="shared" si="11"/>
        <v>#DIV/0!</v>
      </c>
    </row>
    <row r="11" spans="1:29" ht="16.5" customHeight="1">
      <c r="A11" s="37">
        <v>7</v>
      </c>
      <c r="B11" s="125" t="str">
        <f t="shared" si="0"/>
        <v>Bill Pettigrew</v>
      </c>
      <c r="C11" s="140" t="s">
        <v>53</v>
      </c>
      <c r="D11" s="156" t="s">
        <v>54</v>
      </c>
      <c r="E11" s="274"/>
      <c r="F11" s="20"/>
      <c r="G11" s="17">
        <v>7</v>
      </c>
      <c r="H11" s="9"/>
      <c r="I11" s="9"/>
      <c r="J11" s="11">
        <f t="shared" si="1"/>
        <v>0</v>
      </c>
      <c r="K11" s="90">
        <f t="shared" si="2"/>
        <v>300</v>
      </c>
      <c r="L11" s="8"/>
      <c r="M11" s="9"/>
      <c r="N11" s="9"/>
      <c r="O11" s="10">
        <f t="shared" si="3"/>
        <v>0</v>
      </c>
      <c r="P11" s="90">
        <f t="shared" si="4"/>
        <v>0</v>
      </c>
      <c r="Q11" s="8"/>
      <c r="R11" s="9"/>
      <c r="S11" s="9"/>
      <c r="T11" s="10">
        <f t="shared" si="5"/>
        <v>0</v>
      </c>
      <c r="U11" s="90">
        <f t="shared" si="6"/>
        <v>0</v>
      </c>
      <c r="V11" s="8"/>
      <c r="W11" s="9"/>
      <c r="X11" s="9"/>
      <c r="Y11" s="10">
        <f t="shared" si="7"/>
        <v>0</v>
      </c>
      <c r="Z11" s="94">
        <f t="shared" si="8"/>
        <v>0</v>
      </c>
      <c r="AA11" s="81">
        <f t="shared" si="9"/>
        <v>300</v>
      </c>
      <c r="AB11" s="71">
        <f t="shared" si="10"/>
        <v>0</v>
      </c>
      <c r="AC11" s="46" t="e">
        <f t="shared" si="11"/>
        <v>#DIV/0!</v>
      </c>
    </row>
    <row r="12" spans="1:29" ht="16.5" customHeight="1">
      <c r="A12" s="37">
        <v>8</v>
      </c>
      <c r="B12" s="125" t="str">
        <f t="shared" si="0"/>
        <v>Margaret Pettigrew</v>
      </c>
      <c r="C12" s="140" t="s">
        <v>55</v>
      </c>
      <c r="D12" s="334" t="s">
        <v>54</v>
      </c>
      <c r="E12" s="50"/>
      <c r="F12" s="20"/>
      <c r="G12" s="26">
        <v>7</v>
      </c>
      <c r="H12" s="9"/>
      <c r="I12" s="9"/>
      <c r="J12" s="11">
        <f t="shared" si="1"/>
        <v>0</v>
      </c>
      <c r="K12" s="90">
        <f t="shared" si="2"/>
        <v>300</v>
      </c>
      <c r="L12" s="8"/>
      <c r="M12" s="9"/>
      <c r="N12" s="9"/>
      <c r="O12" s="10">
        <f t="shared" si="3"/>
        <v>0</v>
      </c>
      <c r="P12" s="90">
        <f t="shared" si="4"/>
        <v>0</v>
      </c>
      <c r="Q12" s="8"/>
      <c r="R12" s="9"/>
      <c r="S12" s="9"/>
      <c r="T12" s="10">
        <f t="shared" si="5"/>
        <v>0</v>
      </c>
      <c r="U12" s="90">
        <f t="shared" si="6"/>
        <v>0</v>
      </c>
      <c r="V12" s="8"/>
      <c r="W12" s="9"/>
      <c r="X12" s="9"/>
      <c r="Y12" s="10">
        <f t="shared" si="7"/>
        <v>0</v>
      </c>
      <c r="Z12" s="94">
        <f t="shared" si="8"/>
        <v>0</v>
      </c>
      <c r="AA12" s="81">
        <f t="shared" si="9"/>
        <v>300</v>
      </c>
      <c r="AB12" s="71">
        <f t="shared" si="10"/>
        <v>0</v>
      </c>
      <c r="AC12" s="46" t="e">
        <f t="shared" si="11"/>
        <v>#DIV/0!</v>
      </c>
    </row>
    <row r="13" spans="1:29" ht="16.5" customHeight="1">
      <c r="A13" s="37">
        <v>9</v>
      </c>
      <c r="B13" s="125" t="str">
        <f t="shared" si="0"/>
        <v>Peter Henderson</v>
      </c>
      <c r="C13" s="181" t="s">
        <v>39</v>
      </c>
      <c r="D13" s="157" t="s">
        <v>57</v>
      </c>
      <c r="E13" s="50"/>
      <c r="F13" s="20"/>
      <c r="G13" s="17">
        <v>6.21</v>
      </c>
      <c r="H13" s="9"/>
      <c r="I13" s="9"/>
      <c r="J13" s="10">
        <f t="shared" si="1"/>
        <v>0</v>
      </c>
      <c r="K13" s="90">
        <f t="shared" si="2"/>
        <v>300</v>
      </c>
      <c r="L13" s="8"/>
      <c r="M13" s="9"/>
      <c r="N13" s="9"/>
      <c r="O13" s="10">
        <f t="shared" si="3"/>
        <v>0</v>
      </c>
      <c r="P13" s="90">
        <f t="shared" si="4"/>
        <v>0</v>
      </c>
      <c r="Q13" s="8"/>
      <c r="R13" s="9"/>
      <c r="S13" s="9"/>
      <c r="T13" s="10">
        <f t="shared" si="5"/>
        <v>0</v>
      </c>
      <c r="U13" s="90">
        <f t="shared" si="6"/>
        <v>0</v>
      </c>
      <c r="V13" s="8"/>
      <c r="W13" s="9"/>
      <c r="X13" s="9"/>
      <c r="Y13" s="10">
        <f t="shared" si="7"/>
        <v>0</v>
      </c>
      <c r="Z13" s="94">
        <f t="shared" si="8"/>
        <v>0</v>
      </c>
      <c r="AA13" s="81">
        <f t="shared" si="9"/>
        <v>300</v>
      </c>
      <c r="AB13" s="71">
        <f t="shared" si="10"/>
        <v>0</v>
      </c>
      <c r="AC13" s="46" t="e">
        <f t="shared" si="11"/>
        <v>#DIV/0!</v>
      </c>
    </row>
    <row r="14" spans="1:29" ht="16.5" customHeight="1">
      <c r="A14" s="37">
        <v>10</v>
      </c>
      <c r="B14" s="125" t="str">
        <f t="shared" si="0"/>
        <v>Russell wiltshire</v>
      </c>
      <c r="C14" s="156" t="s">
        <v>66</v>
      </c>
      <c r="D14" s="156" t="s">
        <v>65</v>
      </c>
      <c r="E14" s="50"/>
      <c r="F14" s="20"/>
      <c r="G14" s="23">
        <v>5.18</v>
      </c>
      <c r="H14" s="9"/>
      <c r="I14" s="9"/>
      <c r="J14" s="10">
        <f t="shared" si="1"/>
        <v>0</v>
      </c>
      <c r="K14" s="90">
        <f t="shared" si="2"/>
        <v>300</v>
      </c>
      <c r="L14" s="8"/>
      <c r="M14" s="9"/>
      <c r="N14" s="9"/>
      <c r="O14" s="10">
        <f t="shared" si="3"/>
        <v>0</v>
      </c>
      <c r="P14" s="90">
        <f t="shared" si="4"/>
        <v>0</v>
      </c>
      <c r="Q14" s="8"/>
      <c r="R14" s="9"/>
      <c r="S14" s="9"/>
      <c r="T14" s="10">
        <f t="shared" si="5"/>
        <v>0</v>
      </c>
      <c r="U14" s="90">
        <f t="shared" si="6"/>
        <v>0</v>
      </c>
      <c r="V14" s="8"/>
      <c r="W14" s="9"/>
      <c r="X14" s="9"/>
      <c r="Y14" s="10">
        <f t="shared" si="7"/>
        <v>0</v>
      </c>
      <c r="Z14" s="94">
        <f t="shared" si="8"/>
        <v>0</v>
      </c>
      <c r="AA14" s="81">
        <f t="shared" si="9"/>
        <v>300</v>
      </c>
      <c r="AB14" s="71">
        <f t="shared" si="10"/>
        <v>0</v>
      </c>
      <c r="AC14" s="46" t="e">
        <f t="shared" si="11"/>
        <v>#DIV/0!</v>
      </c>
    </row>
    <row r="15" spans="1:29" ht="16.5" customHeight="1">
      <c r="A15" s="37">
        <v>11</v>
      </c>
      <c r="B15" s="125" t="str">
        <f t="shared" si="0"/>
        <v>Rod Carrick</v>
      </c>
      <c r="C15" s="149" t="s">
        <v>67</v>
      </c>
      <c r="D15" s="143" t="s">
        <v>68</v>
      </c>
      <c r="E15" s="50"/>
      <c r="F15" s="20"/>
      <c r="G15" s="17">
        <v>6.39</v>
      </c>
      <c r="H15" s="9"/>
      <c r="I15" s="9"/>
      <c r="J15" s="10">
        <f t="shared" si="1"/>
        <v>0</v>
      </c>
      <c r="K15" s="90">
        <f t="shared" si="2"/>
        <v>300</v>
      </c>
      <c r="L15" s="8"/>
      <c r="M15" s="9"/>
      <c r="N15" s="9"/>
      <c r="O15" s="10">
        <f t="shared" si="3"/>
        <v>0</v>
      </c>
      <c r="P15" s="90">
        <f t="shared" si="4"/>
        <v>0</v>
      </c>
      <c r="Q15" s="8"/>
      <c r="R15" s="9"/>
      <c r="S15" s="9"/>
      <c r="T15" s="10">
        <f t="shared" si="5"/>
        <v>0</v>
      </c>
      <c r="U15" s="90">
        <f t="shared" si="6"/>
        <v>0</v>
      </c>
      <c r="V15" s="8"/>
      <c r="W15" s="9"/>
      <c r="X15" s="9"/>
      <c r="Y15" s="10">
        <f t="shared" si="7"/>
        <v>0</v>
      </c>
      <c r="Z15" s="94">
        <f t="shared" si="8"/>
        <v>0</v>
      </c>
      <c r="AA15" s="81">
        <f t="shared" si="9"/>
        <v>300</v>
      </c>
      <c r="AB15" s="71">
        <f t="shared" si="10"/>
        <v>0</v>
      </c>
      <c r="AC15" s="46" t="e">
        <f t="shared" si="11"/>
        <v>#DIV/0!</v>
      </c>
    </row>
    <row r="16" spans="1:29" ht="16.5" customHeight="1">
      <c r="A16" s="37">
        <v>12</v>
      </c>
      <c r="B16" s="125" t="str">
        <f t="shared" si="0"/>
        <v>Wrenford Brown</v>
      </c>
      <c r="C16" s="149" t="s">
        <v>69</v>
      </c>
      <c r="D16" s="156" t="s">
        <v>70</v>
      </c>
      <c r="E16" s="50"/>
      <c r="F16" s="20"/>
      <c r="G16" s="17">
        <v>6.11</v>
      </c>
      <c r="H16" s="9"/>
      <c r="I16" s="9"/>
      <c r="J16" s="10">
        <f t="shared" si="1"/>
        <v>0</v>
      </c>
      <c r="K16" s="90">
        <f t="shared" si="12"/>
        <v>300</v>
      </c>
      <c r="L16" s="8"/>
      <c r="M16" s="9"/>
      <c r="N16" s="9"/>
      <c r="O16" s="10">
        <f t="shared" si="3"/>
        <v>0</v>
      </c>
      <c r="P16" s="90">
        <f t="shared" si="4"/>
        <v>0</v>
      </c>
      <c r="Q16" s="8"/>
      <c r="R16" s="9"/>
      <c r="S16" s="9"/>
      <c r="T16" s="10">
        <f t="shared" si="5"/>
        <v>0</v>
      </c>
      <c r="U16" s="90">
        <f t="shared" si="6"/>
        <v>0</v>
      </c>
      <c r="V16" s="8"/>
      <c r="W16" s="9"/>
      <c r="X16" s="9"/>
      <c r="Y16" s="10">
        <f t="shared" si="7"/>
        <v>0</v>
      </c>
      <c r="Z16" s="94">
        <f t="shared" si="8"/>
        <v>0</v>
      </c>
      <c r="AA16" s="81">
        <f t="shared" si="9"/>
        <v>300</v>
      </c>
      <c r="AB16" s="71">
        <f t="shared" si="10"/>
        <v>0</v>
      </c>
      <c r="AC16" s="46" t="e">
        <f t="shared" si="11"/>
        <v>#DIV/0!</v>
      </c>
    </row>
    <row r="17" spans="1:29" ht="16.5" customHeight="1">
      <c r="A17" s="37">
        <v>13</v>
      </c>
      <c r="B17" s="125" t="str">
        <f t="shared" si="0"/>
        <v>Peter Pine</v>
      </c>
      <c r="C17" s="140" t="s">
        <v>39</v>
      </c>
      <c r="D17" s="156" t="s">
        <v>40</v>
      </c>
      <c r="E17" s="50"/>
      <c r="F17" s="20"/>
      <c r="G17" s="17">
        <v>4.3</v>
      </c>
      <c r="H17" s="9"/>
      <c r="I17" s="9"/>
      <c r="J17" s="10">
        <f t="shared" si="1"/>
        <v>0</v>
      </c>
      <c r="K17" s="90">
        <f t="shared" si="12"/>
        <v>270</v>
      </c>
      <c r="L17" s="8"/>
      <c r="M17" s="9"/>
      <c r="N17" s="9"/>
      <c r="O17" s="10">
        <f t="shared" si="3"/>
        <v>0</v>
      </c>
      <c r="P17" s="90">
        <f t="shared" si="4"/>
        <v>0</v>
      </c>
      <c r="Q17" s="8"/>
      <c r="R17" s="9"/>
      <c r="S17" s="9"/>
      <c r="T17" s="10">
        <f t="shared" si="5"/>
        <v>0</v>
      </c>
      <c r="U17" s="90">
        <f t="shared" si="6"/>
        <v>0</v>
      </c>
      <c r="V17" s="8"/>
      <c r="W17" s="9"/>
      <c r="X17" s="9"/>
      <c r="Y17" s="10">
        <f t="shared" si="7"/>
        <v>0</v>
      </c>
      <c r="Z17" s="94">
        <f t="shared" si="8"/>
        <v>0</v>
      </c>
      <c r="AA17" s="81">
        <f t="shared" si="9"/>
        <v>270</v>
      </c>
      <c r="AB17" s="71">
        <f t="shared" si="10"/>
        <v>30</v>
      </c>
      <c r="AC17" s="46" t="e">
        <f t="shared" si="11"/>
        <v>#DIV/0!</v>
      </c>
    </row>
    <row r="18" spans="1:29" ht="16.5" customHeight="1">
      <c r="A18" s="37">
        <v>14</v>
      </c>
      <c r="B18" s="125" t="str">
        <f t="shared" si="0"/>
        <v>David Lucas</v>
      </c>
      <c r="C18" s="140" t="s">
        <v>13</v>
      </c>
      <c r="D18" s="156" t="s">
        <v>56</v>
      </c>
      <c r="E18" s="310"/>
      <c r="F18" s="20"/>
      <c r="G18" s="23">
        <v>4.29</v>
      </c>
      <c r="H18" s="24"/>
      <c r="I18" s="24"/>
      <c r="J18" s="10">
        <f t="shared" si="1"/>
        <v>0</v>
      </c>
      <c r="K18" s="90">
        <f t="shared" si="12"/>
        <v>269</v>
      </c>
      <c r="L18" s="8"/>
      <c r="M18" s="9"/>
      <c r="N18" s="9"/>
      <c r="O18" s="10">
        <f t="shared" si="3"/>
        <v>0</v>
      </c>
      <c r="P18" s="90">
        <f t="shared" si="4"/>
        <v>0</v>
      </c>
      <c r="Q18" s="8"/>
      <c r="R18" s="9"/>
      <c r="S18" s="9"/>
      <c r="T18" s="10">
        <f t="shared" si="5"/>
        <v>0</v>
      </c>
      <c r="U18" s="90">
        <f t="shared" si="6"/>
        <v>0</v>
      </c>
      <c r="V18" s="15"/>
      <c r="W18" s="25"/>
      <c r="X18" s="25"/>
      <c r="Y18" s="10">
        <f t="shared" si="7"/>
        <v>0</v>
      </c>
      <c r="Z18" s="94">
        <f t="shared" si="8"/>
        <v>0</v>
      </c>
      <c r="AA18" s="81">
        <f t="shared" si="9"/>
        <v>269</v>
      </c>
      <c r="AB18" s="71">
        <f t="shared" si="10"/>
        <v>1</v>
      </c>
      <c r="AC18" s="46" t="e">
        <f t="shared" si="11"/>
        <v>#DIV/0!</v>
      </c>
    </row>
    <row r="19" spans="1:29" ht="16.5" customHeight="1">
      <c r="A19" s="37">
        <v>15</v>
      </c>
      <c r="B19" s="125" t="str">
        <f t="shared" si="0"/>
        <v>Alan Frost</v>
      </c>
      <c r="C19" s="149" t="s">
        <v>71</v>
      </c>
      <c r="D19" s="144" t="s">
        <v>72</v>
      </c>
      <c r="E19" s="50"/>
      <c r="F19" s="20"/>
      <c r="G19" s="17">
        <v>4.14</v>
      </c>
      <c r="H19" s="9"/>
      <c r="I19" s="9"/>
      <c r="J19" s="10">
        <f t="shared" si="1"/>
        <v>0</v>
      </c>
      <c r="K19" s="90">
        <f>SUM(IF(5&gt;G19,60*INT(G19)+100*(G19-INT(G19)),300)-H19+J19*(G19-INT(G19)),0)</f>
        <v>253.99999999999997</v>
      </c>
      <c r="L19" s="8"/>
      <c r="M19" s="9"/>
      <c r="N19" s="9"/>
      <c r="O19" s="10">
        <f t="shared" si="3"/>
        <v>0</v>
      </c>
      <c r="P19" s="90">
        <f t="shared" si="4"/>
        <v>0</v>
      </c>
      <c r="Q19" s="8"/>
      <c r="R19" s="9"/>
      <c r="S19" s="9"/>
      <c r="T19" s="10">
        <f t="shared" si="5"/>
        <v>0</v>
      </c>
      <c r="U19" s="90">
        <f t="shared" si="6"/>
        <v>0</v>
      </c>
      <c r="V19" s="15"/>
      <c r="W19" s="25"/>
      <c r="X19" s="25"/>
      <c r="Y19" s="10">
        <f t="shared" si="7"/>
        <v>0</v>
      </c>
      <c r="Z19" s="94">
        <f t="shared" si="8"/>
        <v>0</v>
      </c>
      <c r="AA19" s="81">
        <f t="shared" si="9"/>
        <v>253.99999999999997</v>
      </c>
      <c r="AB19" s="71">
        <f t="shared" si="10"/>
        <v>15.000000000000028</v>
      </c>
      <c r="AC19" s="46" t="e">
        <f t="shared" si="11"/>
        <v>#DIV/0!</v>
      </c>
    </row>
    <row r="20" spans="1:29" ht="16.5" customHeight="1">
      <c r="A20" s="37">
        <v>15</v>
      </c>
      <c r="B20" s="125" t="str">
        <f t="shared" si="0"/>
        <v> </v>
      </c>
      <c r="C20" s="149"/>
      <c r="D20" s="144"/>
      <c r="E20" s="50"/>
      <c r="F20" s="20"/>
      <c r="G20" s="17"/>
      <c r="H20" s="9"/>
      <c r="I20" s="9"/>
      <c r="J20" s="10">
        <f t="shared" si="1"/>
        <v>0</v>
      </c>
      <c r="K20" s="90">
        <f t="shared" si="12"/>
        <v>0</v>
      </c>
      <c r="L20" s="8"/>
      <c r="M20" s="9"/>
      <c r="N20" s="9"/>
      <c r="O20" s="10">
        <f t="shared" si="3"/>
        <v>0</v>
      </c>
      <c r="P20" s="90">
        <f t="shared" si="4"/>
        <v>0</v>
      </c>
      <c r="Q20" s="8"/>
      <c r="R20" s="9"/>
      <c r="S20" s="9"/>
      <c r="T20" s="10">
        <f t="shared" si="5"/>
        <v>0</v>
      </c>
      <c r="U20" s="90">
        <f t="shared" si="6"/>
        <v>0</v>
      </c>
      <c r="V20" s="15"/>
      <c r="W20" s="25"/>
      <c r="X20" s="25"/>
      <c r="Y20" s="10">
        <f t="shared" si="7"/>
        <v>0</v>
      </c>
      <c r="Z20" s="94">
        <f t="shared" si="8"/>
        <v>0</v>
      </c>
      <c r="AA20" s="81">
        <f t="shared" si="9"/>
        <v>0</v>
      </c>
      <c r="AB20" s="71">
        <f t="shared" si="10"/>
        <v>253.99999999999997</v>
      </c>
      <c r="AC20" s="46" t="e">
        <f t="shared" si="11"/>
        <v>#DIV/0!</v>
      </c>
    </row>
    <row r="21" spans="1:29" ht="16.5" customHeight="1">
      <c r="A21" s="37">
        <v>17</v>
      </c>
      <c r="B21" s="125" t="str">
        <f t="shared" si="0"/>
        <v> </v>
      </c>
      <c r="C21" s="53"/>
      <c r="D21" s="22"/>
      <c r="E21" s="50"/>
      <c r="F21" s="20"/>
      <c r="G21" s="17"/>
      <c r="H21" s="9"/>
      <c r="I21" s="9"/>
      <c r="J21" s="10">
        <f t="shared" si="1"/>
        <v>0</v>
      </c>
      <c r="K21" s="90">
        <f t="shared" si="12"/>
        <v>0</v>
      </c>
      <c r="L21" s="8"/>
      <c r="M21" s="9"/>
      <c r="N21" s="9"/>
      <c r="O21" s="10">
        <f t="shared" si="3"/>
        <v>0</v>
      </c>
      <c r="P21" s="90">
        <f t="shared" si="4"/>
        <v>0</v>
      </c>
      <c r="Q21" s="8"/>
      <c r="R21" s="9"/>
      <c r="S21" s="9"/>
      <c r="T21" s="10">
        <f t="shared" si="5"/>
        <v>0</v>
      </c>
      <c r="U21" s="90">
        <f t="shared" si="6"/>
        <v>0</v>
      </c>
      <c r="V21" s="15"/>
      <c r="W21" s="25"/>
      <c r="X21" s="25"/>
      <c r="Y21" s="10">
        <f t="shared" si="7"/>
        <v>0</v>
      </c>
      <c r="Z21" s="94">
        <f t="shared" si="8"/>
        <v>0</v>
      </c>
      <c r="AA21" s="81">
        <f t="shared" si="9"/>
        <v>0</v>
      </c>
      <c r="AB21" s="71">
        <f t="shared" si="10"/>
        <v>0</v>
      </c>
      <c r="AC21" s="46" t="e">
        <f t="shared" si="11"/>
        <v>#DIV/0!</v>
      </c>
    </row>
    <row r="22" spans="1:29" ht="16.5" customHeight="1">
      <c r="A22" s="37">
        <v>18</v>
      </c>
      <c r="B22" s="125" t="str">
        <f t="shared" si="0"/>
        <v> </v>
      </c>
      <c r="C22" s="53"/>
      <c r="D22" s="22"/>
      <c r="E22" s="50"/>
      <c r="F22" s="20"/>
      <c r="G22" s="17"/>
      <c r="H22" s="9"/>
      <c r="I22" s="9"/>
      <c r="J22" s="10">
        <f t="shared" si="1"/>
        <v>0</v>
      </c>
      <c r="K22" s="90">
        <f t="shared" si="12"/>
        <v>0</v>
      </c>
      <c r="L22" s="8"/>
      <c r="M22" s="9"/>
      <c r="N22" s="9"/>
      <c r="O22" s="10">
        <f t="shared" si="3"/>
        <v>0</v>
      </c>
      <c r="P22" s="90">
        <f t="shared" si="4"/>
        <v>0</v>
      </c>
      <c r="Q22" s="8"/>
      <c r="R22" s="9"/>
      <c r="S22" s="9"/>
      <c r="T22" s="10">
        <f t="shared" si="5"/>
        <v>0</v>
      </c>
      <c r="U22" s="90">
        <f t="shared" si="6"/>
        <v>0</v>
      </c>
      <c r="V22" s="15"/>
      <c r="W22" s="25"/>
      <c r="X22" s="25"/>
      <c r="Y22" s="10">
        <f t="shared" si="7"/>
        <v>0</v>
      </c>
      <c r="Z22" s="94">
        <f t="shared" si="8"/>
        <v>0</v>
      </c>
      <c r="AA22" s="81">
        <f t="shared" si="9"/>
        <v>0</v>
      </c>
      <c r="AB22" s="71">
        <f t="shared" si="10"/>
        <v>0</v>
      </c>
      <c r="AC22" s="46" t="e">
        <f t="shared" si="11"/>
        <v>#DIV/0!</v>
      </c>
    </row>
    <row r="23" spans="1:29" ht="16.5" customHeight="1">
      <c r="A23" s="37">
        <v>19</v>
      </c>
      <c r="B23" s="125" t="str">
        <f t="shared" si="0"/>
        <v> </v>
      </c>
      <c r="C23" s="54"/>
      <c r="D23" s="22"/>
      <c r="E23" s="50"/>
      <c r="F23" s="20"/>
      <c r="G23" s="17"/>
      <c r="H23" s="9"/>
      <c r="I23" s="9"/>
      <c r="J23" s="10">
        <f t="shared" si="1"/>
        <v>0</v>
      </c>
      <c r="K23" s="90">
        <f t="shared" si="12"/>
        <v>0</v>
      </c>
      <c r="L23" s="8"/>
      <c r="M23" s="9"/>
      <c r="N23" s="9"/>
      <c r="O23" s="10">
        <f t="shared" si="3"/>
        <v>0</v>
      </c>
      <c r="P23" s="90">
        <f t="shared" si="4"/>
        <v>0</v>
      </c>
      <c r="Q23" s="8"/>
      <c r="R23" s="9"/>
      <c r="S23" s="9"/>
      <c r="T23" s="10">
        <f t="shared" si="5"/>
        <v>0</v>
      </c>
      <c r="U23" s="90">
        <f t="shared" si="6"/>
        <v>0</v>
      </c>
      <c r="V23" s="15"/>
      <c r="W23" s="25"/>
      <c r="X23" s="25"/>
      <c r="Y23" s="10">
        <f t="shared" si="7"/>
        <v>0</v>
      </c>
      <c r="Z23" s="94">
        <f t="shared" si="8"/>
        <v>0</v>
      </c>
      <c r="AA23" s="81">
        <f t="shared" si="9"/>
        <v>0</v>
      </c>
      <c r="AB23" s="71">
        <f t="shared" si="10"/>
        <v>0</v>
      </c>
      <c r="AC23" s="46" t="e">
        <f t="shared" si="11"/>
        <v>#DIV/0!</v>
      </c>
    </row>
    <row r="24" spans="1:29" ht="16.5" customHeight="1">
      <c r="A24" s="37">
        <v>20</v>
      </c>
      <c r="B24" s="125" t="str">
        <f t="shared" si="0"/>
        <v> </v>
      </c>
      <c r="C24" s="53"/>
      <c r="D24" s="22"/>
      <c r="E24" s="50"/>
      <c r="F24" s="20"/>
      <c r="G24" s="17"/>
      <c r="H24" s="9"/>
      <c r="I24" s="9"/>
      <c r="J24" s="10">
        <f t="shared" si="1"/>
        <v>0</v>
      </c>
      <c r="K24" s="90">
        <f t="shared" si="12"/>
        <v>0</v>
      </c>
      <c r="L24" s="8"/>
      <c r="M24" s="9"/>
      <c r="N24" s="9"/>
      <c r="O24" s="10">
        <f t="shared" si="3"/>
        <v>0</v>
      </c>
      <c r="P24" s="90">
        <f t="shared" si="4"/>
        <v>0</v>
      </c>
      <c r="Q24" s="8"/>
      <c r="R24" s="9"/>
      <c r="S24" s="9"/>
      <c r="T24" s="10">
        <f t="shared" si="5"/>
        <v>0</v>
      </c>
      <c r="U24" s="90">
        <f t="shared" si="6"/>
        <v>0</v>
      </c>
      <c r="V24" s="15"/>
      <c r="W24" s="25"/>
      <c r="X24" s="25"/>
      <c r="Y24" s="10">
        <f t="shared" si="7"/>
        <v>0</v>
      </c>
      <c r="Z24" s="94">
        <f t="shared" si="8"/>
        <v>0</v>
      </c>
      <c r="AA24" s="81">
        <f t="shared" si="9"/>
        <v>0</v>
      </c>
      <c r="AB24" s="71">
        <f t="shared" si="10"/>
        <v>0</v>
      </c>
      <c r="AC24" s="46" t="e">
        <f t="shared" si="11"/>
        <v>#DIV/0!</v>
      </c>
    </row>
    <row r="25" spans="1:29" ht="16.5" customHeight="1">
      <c r="A25" s="37">
        <v>21</v>
      </c>
      <c r="B25" s="125" t="str">
        <f t="shared" si="0"/>
        <v> </v>
      </c>
      <c r="C25" s="54"/>
      <c r="D25" s="22"/>
      <c r="E25" s="50"/>
      <c r="F25" s="20"/>
      <c r="G25" s="17"/>
      <c r="H25" s="9"/>
      <c r="I25" s="9"/>
      <c r="J25" s="10">
        <f t="shared" si="1"/>
        <v>0</v>
      </c>
      <c r="K25" s="90">
        <f t="shared" si="12"/>
        <v>0</v>
      </c>
      <c r="L25" s="8"/>
      <c r="M25" s="9"/>
      <c r="N25" s="9"/>
      <c r="O25" s="10">
        <f t="shared" si="3"/>
        <v>0</v>
      </c>
      <c r="P25" s="90">
        <f t="shared" si="4"/>
        <v>0</v>
      </c>
      <c r="Q25" s="8"/>
      <c r="R25" s="9"/>
      <c r="S25" s="9"/>
      <c r="T25" s="10">
        <f t="shared" si="5"/>
        <v>0</v>
      </c>
      <c r="U25" s="90">
        <f t="shared" si="6"/>
        <v>0</v>
      </c>
      <c r="V25" s="15"/>
      <c r="W25" s="25"/>
      <c r="X25" s="25"/>
      <c r="Y25" s="10">
        <f t="shared" si="7"/>
        <v>0</v>
      </c>
      <c r="Z25" s="94">
        <f t="shared" si="8"/>
        <v>0</v>
      </c>
      <c r="AA25" s="81">
        <f t="shared" si="9"/>
        <v>0</v>
      </c>
      <c r="AB25" s="71">
        <f t="shared" si="10"/>
        <v>0</v>
      </c>
      <c r="AC25" s="46" t="e">
        <f t="shared" si="11"/>
        <v>#DIV/0!</v>
      </c>
    </row>
    <row r="26" spans="1:29" ht="16.5" customHeight="1" thickBot="1">
      <c r="A26" s="29"/>
      <c r="B26" s="269"/>
      <c r="C26" s="239"/>
      <c r="D26" s="273"/>
      <c r="E26" s="3"/>
      <c r="F26" s="4"/>
      <c r="G26" s="18"/>
      <c r="H26" s="6"/>
      <c r="I26" s="6"/>
      <c r="J26" s="6"/>
      <c r="K26" s="4"/>
      <c r="L26" s="3"/>
      <c r="M26" s="6"/>
      <c r="N26" s="6"/>
      <c r="O26" s="6"/>
      <c r="P26" s="4"/>
      <c r="Q26" s="3"/>
      <c r="R26" s="6"/>
      <c r="S26" s="6"/>
      <c r="T26" s="6"/>
      <c r="U26" s="4"/>
      <c r="V26" s="3"/>
      <c r="W26" s="6"/>
      <c r="X26" s="6"/>
      <c r="Y26" s="6"/>
      <c r="Z26" s="80"/>
      <c r="AA26" s="29"/>
      <c r="AB26" s="72"/>
      <c r="AC26" s="28"/>
    </row>
    <row r="28" spans="3:11" ht="16.5" customHeight="1">
      <c r="C28" s="56"/>
      <c r="D28" s="56"/>
      <c r="E28" s="56"/>
      <c r="F28" s="49"/>
      <c r="G28" s="49"/>
      <c r="H28" s="423"/>
      <c r="I28" s="423"/>
      <c r="J28" s="423"/>
      <c r="K28" s="423"/>
    </row>
    <row r="29" spans="3:11" ht="16.5" customHeight="1">
      <c r="C29" s="48"/>
      <c r="D29" s="48"/>
      <c r="E29" s="56"/>
      <c r="F29" s="49"/>
      <c r="G29" s="49"/>
      <c r="H29" s="49"/>
      <c r="I29" s="49"/>
      <c r="J29" s="49"/>
      <c r="K29" s="49"/>
    </row>
    <row r="30" spans="3:11" ht="16.5" customHeight="1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6.5" customHeight="1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6.5" customHeight="1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6.5" customHeight="1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6.5" customHeight="1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6.5" customHeight="1">
      <c r="C35" s="49"/>
      <c r="D35" s="49"/>
      <c r="E35" s="49"/>
      <c r="F35" s="49"/>
      <c r="G35" s="49"/>
      <c r="H35" s="49"/>
      <c r="I35" s="49"/>
      <c r="J35" s="49"/>
      <c r="K35" s="49"/>
    </row>
  </sheetData>
  <sheetProtection/>
  <mergeCells count="3">
    <mergeCell ref="C1:F2"/>
    <mergeCell ref="H28:K28"/>
    <mergeCell ref="AC2:AC4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C35"/>
  <sheetViews>
    <sheetView zoomScale="75" zoomScaleNormal="75" zoomScalePageLayoutView="0" workbookViewId="0" topLeftCell="A1">
      <selection activeCell="C20" sqref="C20"/>
    </sheetView>
  </sheetViews>
  <sheetFormatPr defaultColWidth="9.140625" defaultRowHeight="16.5" customHeight="1"/>
  <cols>
    <col min="1" max="1" width="7.140625" style="0" bestFit="1" customWidth="1"/>
    <col min="2" max="2" width="6.421875" style="0" hidden="1" customWidth="1"/>
    <col min="3" max="3" width="12.00390625" style="0" bestFit="1" customWidth="1"/>
    <col min="4" max="4" width="13.421875" style="0" customWidth="1"/>
    <col min="5" max="5" width="14.28125" style="0" bestFit="1" customWidth="1"/>
    <col min="6" max="6" width="24.00390625" style="0" bestFit="1" customWidth="1"/>
    <col min="7" max="7" width="10.00390625" style="0" bestFit="1" customWidth="1"/>
    <col min="8" max="8" width="7.7109375" style="0" customWidth="1"/>
    <col min="9" max="9" width="5.57421875" style="0" customWidth="1"/>
    <col min="10" max="10" width="6.28125" style="0" customWidth="1"/>
    <col min="11" max="11" width="7.140625" style="0" customWidth="1"/>
    <col min="12" max="12" width="10.00390625" style="0" bestFit="1" customWidth="1"/>
    <col min="13" max="13" width="7.7109375" style="0" bestFit="1" customWidth="1"/>
    <col min="14" max="15" width="6.28125" style="0" bestFit="1" customWidth="1"/>
    <col min="16" max="16" width="7.140625" style="0" bestFit="1" customWidth="1"/>
    <col min="17" max="17" width="8.7109375" style="0" bestFit="1" customWidth="1"/>
    <col min="18" max="18" width="7.7109375" style="0" bestFit="1" customWidth="1"/>
    <col min="19" max="20" width="6.28125" style="0" bestFit="1" customWidth="1"/>
    <col min="21" max="21" width="7.140625" style="0" bestFit="1" customWidth="1"/>
    <col min="22" max="22" width="10.00390625" style="0" bestFit="1" customWidth="1"/>
    <col min="23" max="23" width="7.7109375" style="0" bestFit="1" customWidth="1"/>
    <col min="24" max="25" width="6.28125" style="0" bestFit="1" customWidth="1"/>
    <col min="26" max="26" width="7.140625" style="0" bestFit="1" customWidth="1"/>
    <col min="27" max="27" width="8.57421875" style="0" bestFit="1" customWidth="1"/>
    <col min="28" max="29" width="8.28125" style="0" customWidth="1"/>
  </cols>
  <sheetData>
    <row r="1" spans="3:29" ht="16.5" customHeight="1" thickBot="1">
      <c r="C1" s="411" t="str">
        <f>Totals!A1</f>
        <v>AEFA Radian Glider Postal competition 2012</v>
      </c>
      <c r="D1" s="412"/>
      <c r="E1" s="412"/>
      <c r="F1" s="413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</row>
    <row r="2" spans="3:29" ht="16.5" customHeight="1" thickBot="1">
      <c r="C2" s="414"/>
      <c r="D2" s="415"/>
      <c r="E2" s="415"/>
      <c r="F2" s="416"/>
      <c r="G2" s="40" t="s">
        <v>20</v>
      </c>
      <c r="H2" s="41"/>
      <c r="I2" s="41"/>
      <c r="J2" s="42"/>
      <c r="K2" s="43"/>
      <c r="L2" s="40" t="s">
        <v>0</v>
      </c>
      <c r="M2" s="41"/>
      <c r="N2" s="41"/>
      <c r="O2" s="41"/>
      <c r="P2" s="44"/>
      <c r="Q2" s="40" t="s">
        <v>1</v>
      </c>
      <c r="R2" s="41"/>
      <c r="S2" s="41"/>
      <c r="T2" s="41"/>
      <c r="U2" s="44"/>
      <c r="V2" s="40" t="s">
        <v>2</v>
      </c>
      <c r="W2" s="41"/>
      <c r="X2" s="41"/>
      <c r="Y2" s="41"/>
      <c r="Z2" s="44"/>
      <c r="AA2" s="44"/>
      <c r="AB2" s="320"/>
      <c r="AC2" s="420" t="s">
        <v>37</v>
      </c>
    </row>
    <row r="3" spans="3:29" ht="16.5" customHeight="1" thickBot="1">
      <c r="C3" s="167"/>
      <c r="D3" s="167"/>
      <c r="E3" s="167"/>
      <c r="F3" s="167"/>
      <c r="G3" s="321" t="s">
        <v>3</v>
      </c>
      <c r="H3" s="322" t="s">
        <v>4</v>
      </c>
      <c r="I3" s="322" t="s">
        <v>12</v>
      </c>
      <c r="J3" s="322" t="s">
        <v>7</v>
      </c>
      <c r="K3" s="323" t="s">
        <v>22</v>
      </c>
      <c r="L3" s="321" t="s">
        <v>3</v>
      </c>
      <c r="M3" s="322" t="s">
        <v>4</v>
      </c>
      <c r="N3" s="322" t="s">
        <v>12</v>
      </c>
      <c r="O3" s="322" t="s">
        <v>7</v>
      </c>
      <c r="P3" s="323" t="s">
        <v>22</v>
      </c>
      <c r="Q3" s="321" t="s">
        <v>3</v>
      </c>
      <c r="R3" s="322" t="s">
        <v>4</v>
      </c>
      <c r="S3" s="322" t="s">
        <v>12</v>
      </c>
      <c r="T3" s="322" t="s">
        <v>7</v>
      </c>
      <c r="U3" s="323" t="s">
        <v>22</v>
      </c>
      <c r="V3" s="321" t="s">
        <v>3</v>
      </c>
      <c r="W3" s="322" t="s">
        <v>4</v>
      </c>
      <c r="X3" s="322" t="s">
        <v>12</v>
      </c>
      <c r="Y3" s="322" t="s">
        <v>7</v>
      </c>
      <c r="Z3" s="323" t="s">
        <v>22</v>
      </c>
      <c r="AA3" s="44" t="s">
        <v>8</v>
      </c>
      <c r="AB3" s="324" t="s">
        <v>24</v>
      </c>
      <c r="AC3" s="421"/>
    </row>
    <row r="4" spans="1:29" s="1" customFormat="1" ht="16.5" customHeight="1" thickBot="1">
      <c r="A4" s="35" t="s">
        <v>19</v>
      </c>
      <c r="B4" s="63" t="s">
        <v>25</v>
      </c>
      <c r="C4" s="325" t="s">
        <v>21</v>
      </c>
      <c r="D4" s="325" t="s">
        <v>11</v>
      </c>
      <c r="E4" s="325" t="s">
        <v>9</v>
      </c>
      <c r="F4" s="326" t="s">
        <v>10</v>
      </c>
      <c r="G4" s="327" t="s">
        <v>5</v>
      </c>
      <c r="H4" s="328" t="s">
        <v>6</v>
      </c>
      <c r="I4" s="328" t="s">
        <v>7</v>
      </c>
      <c r="J4" s="328" t="s">
        <v>23</v>
      </c>
      <c r="K4" s="329" t="s">
        <v>23</v>
      </c>
      <c r="L4" s="327" t="s">
        <v>5</v>
      </c>
      <c r="M4" s="328" t="s">
        <v>6</v>
      </c>
      <c r="N4" s="328" t="s">
        <v>7</v>
      </c>
      <c r="O4" s="328" t="s">
        <v>23</v>
      </c>
      <c r="P4" s="329" t="s">
        <v>23</v>
      </c>
      <c r="Q4" s="327" t="s">
        <v>5</v>
      </c>
      <c r="R4" s="328" t="s">
        <v>6</v>
      </c>
      <c r="S4" s="328" t="s">
        <v>7</v>
      </c>
      <c r="T4" s="328" t="s">
        <v>23</v>
      </c>
      <c r="U4" s="329" t="s">
        <v>23</v>
      </c>
      <c r="V4" s="327" t="s">
        <v>5</v>
      </c>
      <c r="W4" s="328" t="s">
        <v>6</v>
      </c>
      <c r="X4" s="328" t="s">
        <v>7</v>
      </c>
      <c r="Y4" s="328" t="s">
        <v>23</v>
      </c>
      <c r="Z4" s="329" t="s">
        <v>23</v>
      </c>
      <c r="AA4" s="330" t="s">
        <v>23</v>
      </c>
      <c r="AB4" s="331" t="s">
        <v>18</v>
      </c>
      <c r="AC4" s="422"/>
    </row>
    <row r="5" spans="1:29" ht="16.5" customHeight="1">
      <c r="A5" s="51">
        <v>1</v>
      </c>
      <c r="B5" s="65" t="str">
        <f aca="true" t="shared" si="0" ref="B5:B25">C5&amp;" "&amp;D5</f>
        <v>Ron  Grosser</v>
      </c>
      <c r="C5" s="149" t="s">
        <v>60</v>
      </c>
      <c r="D5" s="143" t="s">
        <v>61</v>
      </c>
      <c r="E5" s="276"/>
      <c r="F5" s="314"/>
      <c r="G5" s="174">
        <v>6.15</v>
      </c>
      <c r="H5" s="171"/>
      <c r="I5" s="171"/>
      <c r="J5" s="172">
        <f aca="true" t="shared" si="1" ref="J5:J25">IF(I5="",0,VLOOKUP(I5,Landing,3))</f>
        <v>0</v>
      </c>
      <c r="K5" s="90">
        <f aca="true" t="shared" si="2" ref="K5:K20">SUM(IF(5&gt;G5,60*INT(G5)+100*(G5-INT(G5)),300)-H5+J5*(G5-INT(G5)),0)</f>
        <v>300</v>
      </c>
      <c r="L5" s="174"/>
      <c r="M5" s="171"/>
      <c r="N5" s="171"/>
      <c r="O5" s="172">
        <f aca="true" t="shared" si="3" ref="O5:O25">IF(N5="",0,VLOOKUP(N5,Landing,3))</f>
        <v>0</v>
      </c>
      <c r="P5" s="175">
        <f aca="true" t="shared" si="4" ref="P5:P25">SUM(IF(5&gt;L5,60*INT(L5)+100*(L5-INT(L5)),300)-M5+O5-(IF(L5&gt;5,100*(L5-INT(L5)),0)))</f>
        <v>0</v>
      </c>
      <c r="Q5" s="174"/>
      <c r="R5" s="171"/>
      <c r="S5" s="171"/>
      <c r="T5" s="172">
        <f aca="true" t="shared" si="5" ref="T5:T25">IF(S5="",0,VLOOKUP(S5,Landing,3))</f>
        <v>0</v>
      </c>
      <c r="U5" s="175">
        <f aca="true" t="shared" si="6" ref="U5:U25">SUM(IF(5&gt;Q5,60*INT(Q5)+100*(Q5-INT(Q5)),300)-R5+T5-(IF(Q5&gt;5,100*(Q5-INT(Q5)),0)))</f>
        <v>0</v>
      </c>
      <c r="V5" s="174"/>
      <c r="W5" s="171"/>
      <c r="X5" s="171"/>
      <c r="Y5" s="172">
        <f aca="true" t="shared" si="7" ref="Y5:Y25">IF(X5="",0,VLOOKUP(X5,Landing,3))</f>
        <v>0</v>
      </c>
      <c r="Z5" s="315">
        <f aca="true" t="shared" si="8" ref="Z5:Z25">SUM(IF(5&gt;V5,60*INT(V5)+100*(V5-INT(V5)),300)-W5+Y5-(IF(V5&gt;5,100*(V5-INT(V5)),0)))</f>
        <v>0</v>
      </c>
      <c r="AA5" s="316">
        <f aca="true" t="shared" si="9" ref="AA5:AA25">SUM(+Z5,U5,P5,K5)-MIN(+Z5,U5,P5,K5)</f>
        <v>300</v>
      </c>
      <c r="AB5" s="317"/>
      <c r="AC5" s="166" t="e">
        <f>AA5/max_score</f>
        <v>#DIV/0!</v>
      </c>
    </row>
    <row r="6" spans="1:29" ht="16.5" customHeight="1">
      <c r="A6" s="52">
        <v>2</v>
      </c>
      <c r="B6" s="65" t="str">
        <f t="shared" si="0"/>
        <v>Gary Andrews</v>
      </c>
      <c r="C6" s="184" t="s">
        <v>14</v>
      </c>
      <c r="D6" s="311" t="s">
        <v>15</v>
      </c>
      <c r="E6" s="274"/>
      <c r="F6" s="145"/>
      <c r="G6" s="174">
        <v>6.19</v>
      </c>
      <c r="H6" s="171"/>
      <c r="I6" s="171"/>
      <c r="J6" s="172">
        <f t="shared" si="1"/>
        <v>0</v>
      </c>
      <c r="K6" s="90">
        <f t="shared" si="2"/>
        <v>300</v>
      </c>
      <c r="L6" s="174"/>
      <c r="M6" s="171"/>
      <c r="N6" s="171"/>
      <c r="O6" s="172">
        <f t="shared" si="3"/>
        <v>0</v>
      </c>
      <c r="P6" s="175">
        <f t="shared" si="4"/>
        <v>0</v>
      </c>
      <c r="Q6" s="174"/>
      <c r="R6" s="171"/>
      <c r="S6" s="171"/>
      <c r="T6" s="172">
        <f t="shared" si="5"/>
        <v>0</v>
      </c>
      <c r="U6" s="175">
        <f t="shared" si="6"/>
        <v>0</v>
      </c>
      <c r="V6" s="174"/>
      <c r="W6" s="171"/>
      <c r="X6" s="171"/>
      <c r="Y6" s="172">
        <f t="shared" si="7"/>
        <v>0</v>
      </c>
      <c r="Z6" s="315">
        <f t="shared" si="8"/>
        <v>0</v>
      </c>
      <c r="AA6" s="318">
        <f t="shared" si="9"/>
        <v>300</v>
      </c>
      <c r="AB6" s="165">
        <f>AA5-AA6</f>
        <v>0</v>
      </c>
      <c r="AC6" s="166" t="e">
        <f>AA6/max_score</f>
        <v>#DIV/0!</v>
      </c>
    </row>
    <row r="7" spans="1:29" ht="16.5" customHeight="1">
      <c r="A7" s="52">
        <v>3</v>
      </c>
      <c r="B7" s="65" t="str">
        <f t="shared" si="0"/>
        <v>David Lucas</v>
      </c>
      <c r="C7" s="140" t="s">
        <v>13</v>
      </c>
      <c r="D7" s="156" t="s">
        <v>56</v>
      </c>
      <c r="E7" s="274"/>
      <c r="F7" s="145"/>
      <c r="G7" s="174">
        <v>5.26</v>
      </c>
      <c r="H7" s="171"/>
      <c r="I7" s="171"/>
      <c r="J7" s="172">
        <f t="shared" si="1"/>
        <v>0</v>
      </c>
      <c r="K7" s="90">
        <f t="shared" si="2"/>
        <v>300</v>
      </c>
      <c r="L7" s="174"/>
      <c r="M7" s="171"/>
      <c r="N7" s="171"/>
      <c r="O7" s="172">
        <f t="shared" si="3"/>
        <v>0</v>
      </c>
      <c r="P7" s="175">
        <f t="shared" si="4"/>
        <v>0</v>
      </c>
      <c r="Q7" s="174"/>
      <c r="R7" s="171"/>
      <c r="S7" s="171"/>
      <c r="T7" s="172">
        <f t="shared" si="5"/>
        <v>0</v>
      </c>
      <c r="U7" s="175">
        <f t="shared" si="6"/>
        <v>0</v>
      </c>
      <c r="V7" s="174"/>
      <c r="W7" s="171"/>
      <c r="X7" s="171"/>
      <c r="Y7" s="172">
        <f t="shared" si="7"/>
        <v>0</v>
      </c>
      <c r="Z7" s="175">
        <f t="shared" si="8"/>
        <v>0</v>
      </c>
      <c r="AA7" s="318">
        <f t="shared" si="9"/>
        <v>300</v>
      </c>
      <c r="AB7" s="165">
        <f aca="true" t="shared" si="10" ref="AB7:AB25">AA6-AA7</f>
        <v>0</v>
      </c>
      <c r="AC7" s="166" t="e">
        <f aca="true" t="shared" si="11" ref="AC7:AC25">AA7/max_score</f>
        <v>#DIV/0!</v>
      </c>
    </row>
    <row r="8" spans="1:29" ht="16.5" customHeight="1">
      <c r="A8" s="52">
        <v>4</v>
      </c>
      <c r="B8" s="65" t="str">
        <f t="shared" si="0"/>
        <v>Rob Watson</v>
      </c>
      <c r="C8" s="184" t="s">
        <v>16</v>
      </c>
      <c r="D8" s="311" t="s">
        <v>17</v>
      </c>
      <c r="E8" s="274"/>
      <c r="F8" s="145"/>
      <c r="G8" s="319">
        <v>5</v>
      </c>
      <c r="H8" s="255"/>
      <c r="I8" s="255"/>
      <c r="J8" s="163">
        <f t="shared" si="1"/>
        <v>0</v>
      </c>
      <c r="K8" s="90">
        <f t="shared" si="2"/>
        <v>300</v>
      </c>
      <c r="L8" s="254"/>
      <c r="M8" s="255"/>
      <c r="N8" s="255"/>
      <c r="O8" s="163">
        <f t="shared" si="3"/>
        <v>0</v>
      </c>
      <c r="P8" s="183">
        <f t="shared" si="4"/>
        <v>0</v>
      </c>
      <c r="Q8" s="254"/>
      <c r="R8" s="255"/>
      <c r="S8" s="255"/>
      <c r="T8" s="163">
        <f t="shared" si="5"/>
        <v>0</v>
      </c>
      <c r="U8" s="183">
        <f t="shared" si="6"/>
        <v>0</v>
      </c>
      <c r="V8" s="254"/>
      <c r="W8" s="255"/>
      <c r="X8" s="255"/>
      <c r="Y8" s="172">
        <f t="shared" si="7"/>
        <v>0</v>
      </c>
      <c r="Z8" s="315">
        <f t="shared" si="8"/>
        <v>0</v>
      </c>
      <c r="AA8" s="318">
        <f t="shared" si="9"/>
        <v>300</v>
      </c>
      <c r="AB8" s="165">
        <f t="shared" si="10"/>
        <v>0</v>
      </c>
      <c r="AC8" s="166" t="e">
        <f t="shared" si="11"/>
        <v>#DIV/0!</v>
      </c>
    </row>
    <row r="9" spans="1:29" ht="16.5" customHeight="1">
      <c r="A9" s="52">
        <v>5</v>
      </c>
      <c r="B9" s="65" t="str">
        <f t="shared" si="0"/>
        <v>Bill Pettigrew</v>
      </c>
      <c r="C9" s="140" t="s">
        <v>53</v>
      </c>
      <c r="D9" s="156" t="s">
        <v>54</v>
      </c>
      <c r="E9" s="50"/>
      <c r="F9" s="20"/>
      <c r="G9" s="170">
        <v>6.57</v>
      </c>
      <c r="H9" s="9"/>
      <c r="I9" s="9"/>
      <c r="J9" s="10">
        <f t="shared" si="1"/>
        <v>0</v>
      </c>
      <c r="K9" s="90">
        <f t="shared" si="2"/>
        <v>300</v>
      </c>
      <c r="L9" s="174"/>
      <c r="M9" s="171"/>
      <c r="N9" s="171"/>
      <c r="O9" s="172">
        <f t="shared" si="3"/>
        <v>0</v>
      </c>
      <c r="P9" s="175">
        <f t="shared" si="4"/>
        <v>0</v>
      </c>
      <c r="Q9" s="174"/>
      <c r="R9" s="171"/>
      <c r="S9" s="171"/>
      <c r="T9" s="172">
        <f t="shared" si="5"/>
        <v>0</v>
      </c>
      <c r="U9" s="175">
        <f t="shared" si="6"/>
        <v>0</v>
      </c>
      <c r="V9" s="174"/>
      <c r="W9" s="171"/>
      <c r="X9" s="171"/>
      <c r="Y9" s="172">
        <f t="shared" si="7"/>
        <v>0</v>
      </c>
      <c r="Z9" s="175">
        <f t="shared" si="8"/>
        <v>0</v>
      </c>
      <c r="AA9" s="318">
        <f t="shared" si="9"/>
        <v>300</v>
      </c>
      <c r="AB9" s="165">
        <f t="shared" si="10"/>
        <v>0</v>
      </c>
      <c r="AC9" s="166" t="e">
        <f t="shared" si="11"/>
        <v>#DIV/0!</v>
      </c>
    </row>
    <row r="10" spans="1:29" ht="16.5" customHeight="1">
      <c r="A10" s="52">
        <v>6</v>
      </c>
      <c r="B10" s="65" t="str">
        <f t="shared" si="0"/>
        <v>Margaret Pettigrew</v>
      </c>
      <c r="C10" s="140" t="s">
        <v>55</v>
      </c>
      <c r="D10" s="144" t="s">
        <v>54</v>
      </c>
      <c r="E10" s="50"/>
      <c r="F10" s="20"/>
      <c r="G10" s="170">
        <v>6.36</v>
      </c>
      <c r="H10" s="9"/>
      <c r="I10" s="9"/>
      <c r="J10" s="10">
        <f t="shared" si="1"/>
        <v>0</v>
      </c>
      <c r="K10" s="90">
        <f t="shared" si="2"/>
        <v>300</v>
      </c>
      <c r="L10" s="174"/>
      <c r="M10" s="171"/>
      <c r="N10" s="171"/>
      <c r="O10" s="172">
        <f t="shared" si="3"/>
        <v>0</v>
      </c>
      <c r="P10" s="175">
        <f t="shared" si="4"/>
        <v>0</v>
      </c>
      <c r="Q10" s="174"/>
      <c r="R10" s="171"/>
      <c r="S10" s="171"/>
      <c r="T10" s="172">
        <f t="shared" si="5"/>
        <v>0</v>
      </c>
      <c r="U10" s="175">
        <f t="shared" si="6"/>
        <v>0</v>
      </c>
      <c r="V10" s="174"/>
      <c r="W10" s="171"/>
      <c r="X10" s="171"/>
      <c r="Y10" s="163">
        <f t="shared" si="7"/>
        <v>0</v>
      </c>
      <c r="Z10" s="265">
        <f t="shared" si="8"/>
        <v>0</v>
      </c>
      <c r="AA10" s="318">
        <f t="shared" si="9"/>
        <v>300</v>
      </c>
      <c r="AB10" s="165">
        <f t="shared" si="10"/>
        <v>0</v>
      </c>
      <c r="AC10" s="166" t="e">
        <f t="shared" si="11"/>
        <v>#DIV/0!</v>
      </c>
    </row>
    <row r="11" spans="1:29" ht="16.5" customHeight="1">
      <c r="A11" s="52">
        <v>7</v>
      </c>
      <c r="B11" s="65" t="str">
        <f t="shared" si="0"/>
        <v>Peter Henderson</v>
      </c>
      <c r="C11" s="181" t="s">
        <v>39</v>
      </c>
      <c r="D11" s="157" t="s">
        <v>57</v>
      </c>
      <c r="E11" s="50"/>
      <c r="F11" s="20"/>
      <c r="G11" s="170">
        <v>5.53</v>
      </c>
      <c r="H11" s="9"/>
      <c r="I11" s="9"/>
      <c r="J11" s="10">
        <f t="shared" si="1"/>
        <v>0</v>
      </c>
      <c r="K11" s="90">
        <f t="shared" si="2"/>
        <v>300</v>
      </c>
      <c r="L11" s="174"/>
      <c r="M11" s="171"/>
      <c r="N11" s="171"/>
      <c r="O11" s="172">
        <f t="shared" si="3"/>
        <v>0</v>
      </c>
      <c r="P11" s="175">
        <f t="shared" si="4"/>
        <v>0</v>
      </c>
      <c r="Q11" s="174"/>
      <c r="R11" s="171"/>
      <c r="S11" s="171"/>
      <c r="T11" s="172">
        <f t="shared" si="5"/>
        <v>0</v>
      </c>
      <c r="U11" s="175">
        <f t="shared" si="6"/>
        <v>0</v>
      </c>
      <c r="V11" s="174"/>
      <c r="W11" s="171"/>
      <c r="X11" s="171"/>
      <c r="Y11" s="172">
        <f t="shared" si="7"/>
        <v>0</v>
      </c>
      <c r="Z11" s="315">
        <f t="shared" si="8"/>
        <v>0</v>
      </c>
      <c r="AA11" s="318">
        <f t="shared" si="9"/>
        <v>300</v>
      </c>
      <c r="AB11" s="165">
        <f t="shared" si="10"/>
        <v>0</v>
      </c>
      <c r="AC11" s="166" t="e">
        <f t="shared" si="11"/>
        <v>#DIV/0!</v>
      </c>
    </row>
    <row r="12" spans="1:29" ht="16.5" customHeight="1">
      <c r="A12" s="52">
        <v>8</v>
      </c>
      <c r="B12" s="65" t="str">
        <f t="shared" si="0"/>
        <v>Peter Pine</v>
      </c>
      <c r="C12" s="140" t="s">
        <v>39</v>
      </c>
      <c r="D12" s="334" t="s">
        <v>40</v>
      </c>
      <c r="E12" s="50"/>
      <c r="F12" s="20"/>
      <c r="G12" s="170">
        <v>5</v>
      </c>
      <c r="H12" s="9"/>
      <c r="I12" s="9"/>
      <c r="J12" s="10">
        <f t="shared" si="1"/>
        <v>0</v>
      </c>
      <c r="K12" s="90">
        <f t="shared" si="2"/>
        <v>300</v>
      </c>
      <c r="L12" s="8"/>
      <c r="M12" s="9"/>
      <c r="N12" s="9"/>
      <c r="O12" s="10">
        <f t="shared" si="3"/>
        <v>0</v>
      </c>
      <c r="P12" s="90">
        <f t="shared" si="4"/>
        <v>0</v>
      </c>
      <c r="Q12" s="8"/>
      <c r="R12" s="9"/>
      <c r="S12" s="9"/>
      <c r="T12" s="10">
        <f t="shared" si="5"/>
        <v>0</v>
      </c>
      <c r="U12" s="90">
        <f t="shared" si="6"/>
        <v>0</v>
      </c>
      <c r="V12" s="8"/>
      <c r="W12" s="9"/>
      <c r="X12" s="9"/>
      <c r="Y12" s="10">
        <f t="shared" si="7"/>
        <v>0</v>
      </c>
      <c r="Z12" s="94">
        <f t="shared" si="8"/>
        <v>0</v>
      </c>
      <c r="AA12" s="401">
        <f t="shared" si="9"/>
        <v>300</v>
      </c>
      <c r="AB12" s="71">
        <f t="shared" si="10"/>
        <v>0</v>
      </c>
      <c r="AC12" s="46" t="e">
        <f t="shared" si="11"/>
        <v>#DIV/0!</v>
      </c>
    </row>
    <row r="13" spans="1:29" ht="16.5" customHeight="1">
      <c r="A13" s="52">
        <v>9</v>
      </c>
      <c r="B13" s="65" t="str">
        <f t="shared" si="0"/>
        <v>Russell wiltshire</v>
      </c>
      <c r="C13" s="140" t="s">
        <v>66</v>
      </c>
      <c r="D13" s="156" t="s">
        <v>65</v>
      </c>
      <c r="E13" s="50"/>
      <c r="F13" s="20"/>
      <c r="G13" s="170">
        <v>5.56</v>
      </c>
      <c r="H13" s="9"/>
      <c r="I13" s="9"/>
      <c r="J13" s="10">
        <f t="shared" si="1"/>
        <v>0</v>
      </c>
      <c r="K13" s="90">
        <f t="shared" si="2"/>
        <v>300</v>
      </c>
      <c r="L13" s="8"/>
      <c r="M13" s="9"/>
      <c r="N13" s="9"/>
      <c r="O13" s="10">
        <f t="shared" si="3"/>
        <v>0</v>
      </c>
      <c r="P13" s="90">
        <f t="shared" si="4"/>
        <v>0</v>
      </c>
      <c r="Q13" s="8"/>
      <c r="R13" s="9"/>
      <c r="S13" s="9"/>
      <c r="T13" s="10">
        <f t="shared" si="5"/>
        <v>0</v>
      </c>
      <c r="U13" s="90">
        <f t="shared" si="6"/>
        <v>0</v>
      </c>
      <c r="V13" s="8"/>
      <c r="W13" s="9"/>
      <c r="X13" s="9"/>
      <c r="Y13" s="10">
        <f t="shared" si="7"/>
        <v>0</v>
      </c>
      <c r="Z13" s="94">
        <f t="shared" si="8"/>
        <v>0</v>
      </c>
      <c r="AA13" s="401">
        <f t="shared" si="9"/>
        <v>300</v>
      </c>
      <c r="AB13" s="71">
        <f t="shared" si="10"/>
        <v>0</v>
      </c>
      <c r="AC13" s="46" t="e">
        <f t="shared" si="11"/>
        <v>#DIV/0!</v>
      </c>
    </row>
    <row r="14" spans="1:29" ht="16.5" customHeight="1">
      <c r="A14" s="52">
        <v>10</v>
      </c>
      <c r="B14" s="65" t="str">
        <f t="shared" si="0"/>
        <v>Rod Carrick</v>
      </c>
      <c r="C14" s="400" t="s">
        <v>67</v>
      </c>
      <c r="D14" s="157" t="s">
        <v>68</v>
      </c>
      <c r="E14" s="50"/>
      <c r="F14" s="20"/>
      <c r="G14" s="170">
        <v>8</v>
      </c>
      <c r="H14" s="24"/>
      <c r="I14" s="24"/>
      <c r="J14" s="10">
        <f t="shared" si="1"/>
        <v>0</v>
      </c>
      <c r="K14" s="90">
        <f t="shared" si="2"/>
        <v>300</v>
      </c>
      <c r="L14" s="8"/>
      <c r="M14" s="9"/>
      <c r="N14" s="9"/>
      <c r="O14" s="10">
        <f t="shared" si="3"/>
        <v>0</v>
      </c>
      <c r="P14" s="90">
        <f t="shared" si="4"/>
        <v>0</v>
      </c>
      <c r="Q14" s="8"/>
      <c r="R14" s="9"/>
      <c r="S14" s="9"/>
      <c r="T14" s="10">
        <f t="shared" si="5"/>
        <v>0</v>
      </c>
      <c r="U14" s="90">
        <f t="shared" si="6"/>
        <v>0</v>
      </c>
      <c r="V14" s="8"/>
      <c r="W14" s="9"/>
      <c r="X14" s="9"/>
      <c r="Y14" s="10">
        <f t="shared" si="7"/>
        <v>0</v>
      </c>
      <c r="Z14" s="94">
        <f t="shared" si="8"/>
        <v>0</v>
      </c>
      <c r="AA14" s="401">
        <f t="shared" si="9"/>
        <v>300</v>
      </c>
      <c r="AB14" s="71">
        <f t="shared" si="10"/>
        <v>0</v>
      </c>
      <c r="AC14" s="46" t="e">
        <f t="shared" si="11"/>
        <v>#DIV/0!</v>
      </c>
    </row>
    <row r="15" spans="1:29" ht="16.5" customHeight="1">
      <c r="A15" s="52">
        <v>11</v>
      </c>
      <c r="B15" s="65" t="str">
        <f t="shared" si="0"/>
        <v>Wrenford Brown</v>
      </c>
      <c r="C15" s="149" t="s">
        <v>69</v>
      </c>
      <c r="D15" s="156" t="s">
        <v>70</v>
      </c>
      <c r="E15" s="50"/>
      <c r="F15" s="20"/>
      <c r="G15" s="170">
        <v>6.11</v>
      </c>
      <c r="H15" s="9"/>
      <c r="I15" s="9"/>
      <c r="J15" s="10">
        <f t="shared" si="1"/>
        <v>0</v>
      </c>
      <c r="K15" s="90">
        <f t="shared" si="2"/>
        <v>300</v>
      </c>
      <c r="L15" s="8"/>
      <c r="M15" s="9"/>
      <c r="N15" s="9"/>
      <c r="O15" s="10">
        <f t="shared" si="3"/>
        <v>0</v>
      </c>
      <c r="P15" s="90">
        <f t="shared" si="4"/>
        <v>0</v>
      </c>
      <c r="Q15" s="8"/>
      <c r="R15" s="9"/>
      <c r="S15" s="9"/>
      <c r="T15" s="10">
        <f t="shared" si="5"/>
        <v>0</v>
      </c>
      <c r="U15" s="90">
        <f t="shared" si="6"/>
        <v>0</v>
      </c>
      <c r="V15" s="8"/>
      <c r="W15" s="9"/>
      <c r="X15" s="9"/>
      <c r="Y15" s="10">
        <f t="shared" si="7"/>
        <v>0</v>
      </c>
      <c r="Z15" s="94">
        <f t="shared" si="8"/>
        <v>0</v>
      </c>
      <c r="AA15" s="401">
        <f t="shared" si="9"/>
        <v>300</v>
      </c>
      <c r="AB15" s="71">
        <f>AA14-AA15</f>
        <v>0</v>
      </c>
      <c r="AC15" s="46" t="e">
        <f>AA15/max_score</f>
        <v>#DIV/0!</v>
      </c>
    </row>
    <row r="16" spans="1:29" ht="16.5" customHeight="1">
      <c r="A16" s="52">
        <v>12</v>
      </c>
      <c r="B16" s="65" t="str">
        <f t="shared" si="0"/>
        <v>Chris wilson</v>
      </c>
      <c r="C16" s="140" t="s">
        <v>58</v>
      </c>
      <c r="D16" s="156" t="s">
        <v>59</v>
      </c>
      <c r="E16" s="50"/>
      <c r="F16" s="20"/>
      <c r="G16" s="170">
        <v>4.53</v>
      </c>
      <c r="H16" s="171"/>
      <c r="I16" s="171"/>
      <c r="J16" s="172">
        <f t="shared" si="1"/>
        <v>0</v>
      </c>
      <c r="K16" s="90">
        <f t="shared" si="2"/>
        <v>293</v>
      </c>
      <c r="L16" s="8"/>
      <c r="M16" s="9"/>
      <c r="N16" s="9"/>
      <c r="O16" s="10">
        <f t="shared" si="3"/>
        <v>0</v>
      </c>
      <c r="P16" s="90">
        <f t="shared" si="4"/>
        <v>0</v>
      </c>
      <c r="Q16" s="8"/>
      <c r="R16" s="9"/>
      <c r="S16" s="9"/>
      <c r="T16" s="10">
        <f t="shared" si="5"/>
        <v>0</v>
      </c>
      <c r="U16" s="90">
        <f t="shared" si="6"/>
        <v>0</v>
      </c>
      <c r="V16" s="8"/>
      <c r="W16" s="9"/>
      <c r="X16" s="9"/>
      <c r="Y16" s="10">
        <f t="shared" si="7"/>
        <v>0</v>
      </c>
      <c r="Z16" s="94">
        <f t="shared" si="8"/>
        <v>0</v>
      </c>
      <c r="AA16" s="401">
        <f t="shared" si="9"/>
        <v>293</v>
      </c>
      <c r="AB16" s="71">
        <f>AA15-AA16</f>
        <v>7</v>
      </c>
      <c r="AC16" s="46" t="e">
        <f>AA16/max_score</f>
        <v>#DIV/0!</v>
      </c>
    </row>
    <row r="17" spans="1:29" ht="16.5" customHeight="1">
      <c r="A17" s="52">
        <v>13</v>
      </c>
      <c r="B17" s="65" t="str">
        <f t="shared" si="0"/>
        <v>Alan Frost</v>
      </c>
      <c r="C17" s="149" t="s">
        <v>71</v>
      </c>
      <c r="D17" s="156" t="s">
        <v>72</v>
      </c>
      <c r="E17" s="50"/>
      <c r="F17" s="20"/>
      <c r="G17" s="170">
        <v>4.25</v>
      </c>
      <c r="H17" s="9"/>
      <c r="I17" s="9"/>
      <c r="J17" s="10">
        <f t="shared" si="1"/>
        <v>0</v>
      </c>
      <c r="K17" s="90">
        <f t="shared" si="2"/>
        <v>265</v>
      </c>
      <c r="L17" s="8"/>
      <c r="M17" s="9"/>
      <c r="N17" s="9"/>
      <c r="O17" s="10">
        <f t="shared" si="3"/>
        <v>0</v>
      </c>
      <c r="P17" s="90">
        <f t="shared" si="4"/>
        <v>0</v>
      </c>
      <c r="Q17" s="8"/>
      <c r="R17" s="9"/>
      <c r="S17" s="9"/>
      <c r="T17" s="10">
        <f t="shared" si="5"/>
        <v>0</v>
      </c>
      <c r="U17" s="90">
        <f t="shared" si="6"/>
        <v>0</v>
      </c>
      <c r="V17" s="8"/>
      <c r="W17" s="9"/>
      <c r="X17" s="9"/>
      <c r="Y17" s="10">
        <f t="shared" si="7"/>
        <v>0</v>
      </c>
      <c r="Z17" s="94">
        <f t="shared" si="8"/>
        <v>0</v>
      </c>
      <c r="AA17" s="401">
        <f t="shared" si="9"/>
        <v>265</v>
      </c>
      <c r="AB17" s="71">
        <f t="shared" si="10"/>
        <v>28</v>
      </c>
      <c r="AC17" s="46" t="e">
        <f t="shared" si="11"/>
        <v>#DIV/0!</v>
      </c>
    </row>
    <row r="18" spans="1:29" ht="16.5" customHeight="1">
      <c r="A18" s="52">
        <v>14</v>
      </c>
      <c r="B18" s="65" t="str">
        <f t="shared" si="0"/>
        <v>Ken Hopgood</v>
      </c>
      <c r="C18" s="140" t="s">
        <v>62</v>
      </c>
      <c r="D18" s="156" t="s">
        <v>63</v>
      </c>
      <c r="E18" s="274"/>
      <c r="F18" s="145"/>
      <c r="G18" s="170">
        <v>3.23</v>
      </c>
      <c r="H18" s="171"/>
      <c r="I18" s="171"/>
      <c r="J18" s="172">
        <f t="shared" si="1"/>
        <v>0</v>
      </c>
      <c r="K18" s="90">
        <f t="shared" si="2"/>
        <v>203</v>
      </c>
      <c r="L18" s="8"/>
      <c r="M18" s="24"/>
      <c r="N18" s="24"/>
      <c r="O18" s="10">
        <f t="shared" si="3"/>
        <v>0</v>
      </c>
      <c r="P18" s="90">
        <f t="shared" si="4"/>
        <v>0</v>
      </c>
      <c r="Q18" s="8"/>
      <c r="R18" s="24"/>
      <c r="S18" s="24"/>
      <c r="T18" s="10">
        <f t="shared" si="5"/>
        <v>0</v>
      </c>
      <c r="U18" s="32">
        <f t="shared" si="6"/>
        <v>0</v>
      </c>
      <c r="V18" s="15"/>
      <c r="W18" s="25"/>
      <c r="X18" s="25"/>
      <c r="Y18" s="10">
        <f t="shared" si="7"/>
        <v>0</v>
      </c>
      <c r="Z18" s="94">
        <f t="shared" si="8"/>
        <v>0</v>
      </c>
      <c r="AA18" s="401">
        <f t="shared" si="9"/>
        <v>203</v>
      </c>
      <c r="AB18" s="71">
        <f t="shared" si="10"/>
        <v>62</v>
      </c>
      <c r="AC18" s="46" t="e">
        <f t="shared" si="11"/>
        <v>#DIV/0!</v>
      </c>
    </row>
    <row r="19" spans="1:29" ht="16.5" customHeight="1">
      <c r="A19" s="52">
        <v>15</v>
      </c>
      <c r="B19" s="65" t="str">
        <f t="shared" si="0"/>
        <v>Vernon Rodrigues</v>
      </c>
      <c r="C19" s="184" t="s">
        <v>41</v>
      </c>
      <c r="D19" s="393" t="s">
        <v>47</v>
      </c>
      <c r="E19" s="274"/>
      <c r="F19" s="20"/>
      <c r="G19" s="170"/>
      <c r="H19" s="171"/>
      <c r="I19" s="171"/>
      <c r="J19" s="172">
        <f t="shared" si="1"/>
        <v>0</v>
      </c>
      <c r="K19" s="90">
        <f t="shared" si="2"/>
        <v>0</v>
      </c>
      <c r="L19" s="8"/>
      <c r="M19" s="9"/>
      <c r="N19" s="9"/>
      <c r="O19" s="10">
        <f t="shared" si="3"/>
        <v>0</v>
      </c>
      <c r="P19" s="90">
        <f t="shared" si="4"/>
        <v>0</v>
      </c>
      <c r="Q19" s="8"/>
      <c r="R19" s="9"/>
      <c r="S19" s="9"/>
      <c r="T19" s="10">
        <f t="shared" si="5"/>
        <v>0</v>
      </c>
      <c r="U19" s="32">
        <f t="shared" si="6"/>
        <v>0</v>
      </c>
      <c r="V19" s="15"/>
      <c r="W19" s="25"/>
      <c r="X19" s="25"/>
      <c r="Y19" s="10">
        <f t="shared" si="7"/>
        <v>0</v>
      </c>
      <c r="Z19" s="94">
        <f t="shared" si="8"/>
        <v>0</v>
      </c>
      <c r="AA19" s="401">
        <f t="shared" si="9"/>
        <v>0</v>
      </c>
      <c r="AB19" s="71">
        <f t="shared" si="10"/>
        <v>203</v>
      </c>
      <c r="AC19" s="46" t="e">
        <f t="shared" si="11"/>
        <v>#DIV/0!</v>
      </c>
    </row>
    <row r="20" spans="1:29" ht="16.5" customHeight="1">
      <c r="A20" s="52">
        <v>15</v>
      </c>
      <c r="B20" s="65" t="str">
        <f t="shared" si="0"/>
        <v>Grant Neil</v>
      </c>
      <c r="C20" s="140" t="s">
        <v>51</v>
      </c>
      <c r="D20" s="148" t="s">
        <v>52</v>
      </c>
      <c r="E20" s="50"/>
      <c r="F20" s="20"/>
      <c r="G20" s="170"/>
      <c r="H20" s="9"/>
      <c r="I20" s="9"/>
      <c r="J20" s="10">
        <f t="shared" si="1"/>
        <v>0</v>
      </c>
      <c r="K20" s="90">
        <f t="shared" si="2"/>
        <v>0</v>
      </c>
      <c r="L20" s="8"/>
      <c r="M20" s="9"/>
      <c r="N20" s="9"/>
      <c r="O20" s="10">
        <f t="shared" si="3"/>
        <v>0</v>
      </c>
      <c r="P20" s="90">
        <f t="shared" si="4"/>
        <v>0</v>
      </c>
      <c r="Q20" s="8"/>
      <c r="R20" s="9"/>
      <c r="S20" s="9"/>
      <c r="T20" s="10">
        <f t="shared" si="5"/>
        <v>0</v>
      </c>
      <c r="U20" s="32">
        <f t="shared" si="6"/>
        <v>0</v>
      </c>
      <c r="V20" s="15"/>
      <c r="W20" s="25"/>
      <c r="X20" s="25"/>
      <c r="Y20" s="10">
        <f t="shared" si="7"/>
        <v>0</v>
      </c>
      <c r="Z20" s="94">
        <f t="shared" si="8"/>
        <v>0</v>
      </c>
      <c r="AA20" s="401">
        <f t="shared" si="9"/>
        <v>0</v>
      </c>
      <c r="AB20" s="71">
        <f t="shared" si="10"/>
        <v>0</v>
      </c>
      <c r="AC20" s="46" t="e">
        <f t="shared" si="11"/>
        <v>#DIV/0!</v>
      </c>
    </row>
    <row r="21" spans="1:29" ht="16.5" customHeight="1">
      <c r="A21" s="52">
        <v>17</v>
      </c>
      <c r="B21" s="65" t="str">
        <f t="shared" si="0"/>
        <v> </v>
      </c>
      <c r="C21" s="140"/>
      <c r="D21" s="147"/>
      <c r="E21" s="50"/>
      <c r="F21" s="20"/>
      <c r="G21" s="170"/>
      <c r="H21" s="9"/>
      <c r="I21" s="9"/>
      <c r="J21" s="10">
        <f t="shared" si="1"/>
        <v>0</v>
      </c>
      <c r="K21" s="90">
        <f>SUM(IF(5&gt;G21,60*INT(G21)+100*(G21-INT(G21)),300)-H21+J21*(G21-INT(G21)),0)</f>
        <v>0</v>
      </c>
      <c r="L21" s="8"/>
      <c r="M21" s="9"/>
      <c r="N21" s="9"/>
      <c r="O21" s="10">
        <f t="shared" si="3"/>
        <v>0</v>
      </c>
      <c r="P21" s="90">
        <f t="shared" si="4"/>
        <v>0</v>
      </c>
      <c r="Q21" s="8"/>
      <c r="R21" s="9"/>
      <c r="S21" s="9"/>
      <c r="T21" s="10">
        <f t="shared" si="5"/>
        <v>0</v>
      </c>
      <c r="U21" s="32">
        <f t="shared" si="6"/>
        <v>0</v>
      </c>
      <c r="V21" s="15"/>
      <c r="W21" s="25"/>
      <c r="X21" s="25"/>
      <c r="Y21" s="10">
        <f t="shared" si="7"/>
        <v>0</v>
      </c>
      <c r="Z21" s="94">
        <f t="shared" si="8"/>
        <v>0</v>
      </c>
      <c r="AA21" s="401">
        <f t="shared" si="9"/>
        <v>0</v>
      </c>
      <c r="AB21" s="71">
        <f t="shared" si="10"/>
        <v>0</v>
      </c>
      <c r="AC21" s="46" t="e">
        <f t="shared" si="11"/>
        <v>#DIV/0!</v>
      </c>
    </row>
    <row r="22" spans="1:29" ht="16.5" customHeight="1">
      <c r="A22" s="52">
        <v>18</v>
      </c>
      <c r="B22" s="65" t="str">
        <f t="shared" si="0"/>
        <v> </v>
      </c>
      <c r="C22" s="140"/>
      <c r="D22" s="147"/>
      <c r="E22" s="50"/>
      <c r="F22" s="20"/>
      <c r="G22" s="170"/>
      <c r="H22" s="9"/>
      <c r="I22" s="9"/>
      <c r="J22" s="10">
        <f t="shared" si="1"/>
        <v>0</v>
      </c>
      <c r="K22" s="90">
        <f>SUM(IF(5&gt;G22,60*INT(G22)+100*(G22-INT(G22)),300)-H22+J22*(G22-INT(G22)),0)</f>
        <v>0</v>
      </c>
      <c r="L22" s="8"/>
      <c r="M22" s="9"/>
      <c r="N22" s="9"/>
      <c r="O22" s="10">
        <f t="shared" si="3"/>
        <v>0</v>
      </c>
      <c r="P22" s="90">
        <f t="shared" si="4"/>
        <v>0</v>
      </c>
      <c r="Q22" s="8"/>
      <c r="R22" s="9"/>
      <c r="S22" s="9"/>
      <c r="T22" s="10">
        <f t="shared" si="5"/>
        <v>0</v>
      </c>
      <c r="U22" s="32">
        <f t="shared" si="6"/>
        <v>0</v>
      </c>
      <c r="V22" s="15"/>
      <c r="W22" s="25"/>
      <c r="X22" s="25"/>
      <c r="Y22" s="10">
        <f t="shared" si="7"/>
        <v>0</v>
      </c>
      <c r="Z22" s="94">
        <f t="shared" si="8"/>
        <v>0</v>
      </c>
      <c r="AA22" s="401">
        <f t="shared" si="9"/>
        <v>0</v>
      </c>
      <c r="AB22" s="71">
        <f t="shared" si="10"/>
        <v>0</v>
      </c>
      <c r="AC22" s="46" t="e">
        <f t="shared" si="11"/>
        <v>#DIV/0!</v>
      </c>
    </row>
    <row r="23" spans="1:29" ht="16.5" customHeight="1">
      <c r="A23" s="52">
        <v>19</v>
      </c>
      <c r="B23" s="65" t="str">
        <f t="shared" si="0"/>
        <v> </v>
      </c>
      <c r="C23" s="149"/>
      <c r="D23" s="147"/>
      <c r="E23" s="50"/>
      <c r="F23" s="20"/>
      <c r="G23" s="170"/>
      <c r="H23" s="9"/>
      <c r="I23" s="9"/>
      <c r="J23" s="10">
        <f t="shared" si="1"/>
        <v>0</v>
      </c>
      <c r="K23" s="90">
        <f>SUM(IF(5&gt;G23,60*INT(G23)+100*(G23-INT(G23)),300)-H23+J23*(G23-INT(G23)),0)</f>
        <v>0</v>
      </c>
      <c r="L23" s="8"/>
      <c r="M23" s="9"/>
      <c r="N23" s="9"/>
      <c r="O23" s="10">
        <f t="shared" si="3"/>
        <v>0</v>
      </c>
      <c r="P23" s="90">
        <f t="shared" si="4"/>
        <v>0</v>
      </c>
      <c r="Q23" s="8"/>
      <c r="R23" s="9"/>
      <c r="S23" s="9"/>
      <c r="T23" s="10">
        <f t="shared" si="5"/>
        <v>0</v>
      </c>
      <c r="U23" s="32">
        <f t="shared" si="6"/>
        <v>0</v>
      </c>
      <c r="V23" s="15"/>
      <c r="W23" s="25"/>
      <c r="X23" s="25"/>
      <c r="Y23" s="10">
        <f t="shared" si="7"/>
        <v>0</v>
      </c>
      <c r="Z23" s="94">
        <f t="shared" si="8"/>
        <v>0</v>
      </c>
      <c r="AA23" s="401">
        <f t="shared" si="9"/>
        <v>0</v>
      </c>
      <c r="AB23" s="71">
        <f t="shared" si="10"/>
        <v>0</v>
      </c>
      <c r="AC23" s="46" t="e">
        <f t="shared" si="11"/>
        <v>#DIV/0!</v>
      </c>
    </row>
    <row r="24" spans="1:29" ht="16.5" customHeight="1">
      <c r="A24" s="52">
        <v>20</v>
      </c>
      <c r="B24" s="65" t="str">
        <f t="shared" si="0"/>
        <v> </v>
      </c>
      <c r="C24" s="140"/>
      <c r="D24" s="147"/>
      <c r="E24" s="50"/>
      <c r="F24" s="20"/>
      <c r="G24" s="170"/>
      <c r="H24" s="9"/>
      <c r="I24" s="9"/>
      <c r="J24" s="10">
        <f t="shared" si="1"/>
        <v>0</v>
      </c>
      <c r="K24" s="90">
        <f>SUM(IF(5&gt;G24,60*INT(G24)+100*(G24-INT(G24)),300)-H24+J24*(G24-INT(G24)),0)</f>
        <v>0</v>
      </c>
      <c r="L24" s="8"/>
      <c r="M24" s="9"/>
      <c r="N24" s="9"/>
      <c r="O24" s="10">
        <f t="shared" si="3"/>
        <v>0</v>
      </c>
      <c r="P24" s="90">
        <f t="shared" si="4"/>
        <v>0</v>
      </c>
      <c r="Q24" s="8"/>
      <c r="R24" s="9"/>
      <c r="S24" s="9"/>
      <c r="T24" s="10">
        <f t="shared" si="5"/>
        <v>0</v>
      </c>
      <c r="U24" s="32">
        <f t="shared" si="6"/>
        <v>0</v>
      </c>
      <c r="V24" s="15"/>
      <c r="W24" s="25"/>
      <c r="X24" s="25"/>
      <c r="Y24" s="10">
        <f t="shared" si="7"/>
        <v>0</v>
      </c>
      <c r="Z24" s="94">
        <f t="shared" si="8"/>
        <v>0</v>
      </c>
      <c r="AA24" s="401">
        <f t="shared" si="9"/>
        <v>0</v>
      </c>
      <c r="AB24" s="71">
        <f t="shared" si="10"/>
        <v>0</v>
      </c>
      <c r="AC24" s="46" t="e">
        <f t="shared" si="11"/>
        <v>#DIV/0!</v>
      </c>
    </row>
    <row r="25" spans="1:29" ht="16.5" customHeight="1">
      <c r="A25" s="52">
        <v>21</v>
      </c>
      <c r="B25" s="65" t="str">
        <f t="shared" si="0"/>
        <v> </v>
      </c>
      <c r="C25" s="149"/>
      <c r="D25" s="147"/>
      <c r="E25" s="50"/>
      <c r="F25" s="20"/>
      <c r="G25" s="170"/>
      <c r="H25" s="9"/>
      <c r="I25" s="9"/>
      <c r="J25" s="10">
        <f t="shared" si="1"/>
        <v>0</v>
      </c>
      <c r="K25" s="90">
        <f>SUM(IF(5&gt;G25,60*INT(G25)+100*(G25-INT(G25)),300)-H25+J25*(G25-INT(G25)),0)</f>
        <v>0</v>
      </c>
      <c r="L25" s="8"/>
      <c r="M25" s="9"/>
      <c r="N25" s="9"/>
      <c r="O25" s="10">
        <f t="shared" si="3"/>
        <v>0</v>
      </c>
      <c r="P25" s="90">
        <f t="shared" si="4"/>
        <v>0</v>
      </c>
      <c r="Q25" s="8"/>
      <c r="R25" s="9"/>
      <c r="S25" s="9"/>
      <c r="T25" s="10">
        <f t="shared" si="5"/>
        <v>0</v>
      </c>
      <c r="U25" s="32">
        <f t="shared" si="6"/>
        <v>0</v>
      </c>
      <c r="V25" s="15"/>
      <c r="W25" s="25"/>
      <c r="X25" s="25"/>
      <c r="Y25" s="10">
        <f t="shared" si="7"/>
        <v>0</v>
      </c>
      <c r="Z25" s="94">
        <f t="shared" si="8"/>
        <v>0</v>
      </c>
      <c r="AA25" s="401">
        <f t="shared" si="9"/>
        <v>0</v>
      </c>
      <c r="AB25" s="71">
        <f t="shared" si="10"/>
        <v>0</v>
      </c>
      <c r="AC25" s="46" t="e">
        <f t="shared" si="11"/>
        <v>#DIV/0!</v>
      </c>
    </row>
    <row r="26" spans="1:29" ht="16.5" customHeight="1" thickBot="1">
      <c r="A26" s="29"/>
      <c r="B26" s="109"/>
      <c r="C26" s="3"/>
      <c r="D26" s="80"/>
      <c r="E26" s="3"/>
      <c r="F26" s="4"/>
      <c r="G26" s="18"/>
      <c r="H26" s="6"/>
      <c r="I26" s="6"/>
      <c r="J26" s="6"/>
      <c r="K26" s="4"/>
      <c r="L26" s="3"/>
      <c r="M26" s="6"/>
      <c r="N26" s="6"/>
      <c r="O26" s="6"/>
      <c r="P26" s="4"/>
      <c r="Q26" s="3"/>
      <c r="R26" s="6"/>
      <c r="S26" s="6"/>
      <c r="T26" s="6"/>
      <c r="U26" s="4"/>
      <c r="V26" s="3"/>
      <c r="W26" s="6"/>
      <c r="X26" s="6"/>
      <c r="Y26" s="6"/>
      <c r="Z26" s="80"/>
      <c r="AA26" s="28"/>
      <c r="AB26" s="72"/>
      <c r="AC26" s="28"/>
    </row>
    <row r="28" spans="3:11" ht="16.5" customHeight="1">
      <c r="C28" s="56"/>
      <c r="D28" s="56"/>
      <c r="E28" s="56"/>
      <c r="F28" s="49"/>
      <c r="G28" s="49"/>
      <c r="H28" s="423"/>
      <c r="I28" s="423"/>
      <c r="J28" s="423"/>
      <c r="K28" s="423"/>
    </row>
    <row r="29" spans="3:11" ht="16.5" customHeight="1">
      <c r="C29" s="48"/>
      <c r="D29" s="48"/>
      <c r="E29" s="56"/>
      <c r="F29" s="49"/>
      <c r="G29" s="49"/>
      <c r="H29" s="49"/>
      <c r="I29" s="49"/>
      <c r="J29" s="49"/>
      <c r="K29" s="49"/>
    </row>
    <row r="30" spans="3:11" ht="16.5" customHeight="1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6.5" customHeight="1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6.5" customHeight="1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6.5" customHeight="1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6.5" customHeight="1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6.5" customHeight="1">
      <c r="C35" s="49"/>
      <c r="D35" s="49"/>
      <c r="E35" s="49"/>
      <c r="F35" s="49"/>
      <c r="G35" s="49"/>
      <c r="H35" s="49"/>
      <c r="I35" s="49"/>
      <c r="J35" s="49"/>
      <c r="K35" s="49"/>
    </row>
  </sheetData>
  <sheetProtection/>
  <mergeCells count="3">
    <mergeCell ref="C1:F2"/>
    <mergeCell ref="H28:K28"/>
    <mergeCell ref="AC2:AC4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C35"/>
  <sheetViews>
    <sheetView zoomScale="75" zoomScaleNormal="75" zoomScalePageLayoutView="0" workbookViewId="0" topLeftCell="A1">
      <selection activeCell="C5" sqref="C5:D21"/>
    </sheetView>
  </sheetViews>
  <sheetFormatPr defaultColWidth="9.140625" defaultRowHeight="16.5" customHeight="1"/>
  <cols>
    <col min="1" max="1" width="7.140625" style="0" bestFit="1" customWidth="1"/>
    <col min="2" max="2" width="6.421875" style="0" hidden="1" customWidth="1"/>
    <col min="3" max="3" width="12.00390625" style="0" bestFit="1" customWidth="1"/>
    <col min="4" max="4" width="12.57421875" style="0" customWidth="1"/>
    <col min="5" max="5" width="14.00390625" style="0" bestFit="1" customWidth="1"/>
    <col min="6" max="6" width="24.00390625" style="0" bestFit="1" customWidth="1"/>
    <col min="7" max="7" width="10.00390625" style="0" bestFit="1" customWidth="1"/>
    <col min="8" max="8" width="7.7109375" style="0" customWidth="1"/>
    <col min="9" max="9" width="5.57421875" style="0" bestFit="1" customWidth="1"/>
    <col min="10" max="10" width="6.28125" style="0" bestFit="1" customWidth="1"/>
    <col min="11" max="11" width="7.140625" style="0" customWidth="1"/>
    <col min="12" max="12" width="10.00390625" style="0" bestFit="1" customWidth="1"/>
    <col min="13" max="13" width="7.7109375" style="0" bestFit="1" customWidth="1"/>
    <col min="14" max="15" width="6.28125" style="0" bestFit="1" customWidth="1"/>
    <col min="16" max="16" width="7.140625" style="0" bestFit="1" customWidth="1"/>
    <col min="17" max="17" width="8.7109375" style="0" bestFit="1" customWidth="1"/>
    <col min="18" max="18" width="7.7109375" style="0" bestFit="1" customWidth="1"/>
    <col min="19" max="20" width="6.28125" style="0" bestFit="1" customWidth="1"/>
    <col min="21" max="21" width="7.140625" style="0" bestFit="1" customWidth="1"/>
    <col min="22" max="22" width="10.00390625" style="0" bestFit="1" customWidth="1"/>
    <col min="23" max="23" width="7.7109375" style="0" bestFit="1" customWidth="1"/>
    <col min="24" max="25" width="6.28125" style="0" bestFit="1" customWidth="1"/>
    <col min="26" max="26" width="7.140625" style="0" bestFit="1" customWidth="1"/>
    <col min="27" max="27" width="8.57421875" style="0" bestFit="1" customWidth="1"/>
    <col min="28" max="29" width="8.28125" style="0" customWidth="1"/>
  </cols>
  <sheetData>
    <row r="1" spans="3:6" ht="16.5" customHeight="1" thickBot="1">
      <c r="C1" s="411" t="str">
        <f>Totals!A1</f>
        <v>AEFA Radian Glider Postal competition 2012</v>
      </c>
      <c r="D1" s="412"/>
      <c r="E1" s="412"/>
      <c r="F1" s="413"/>
    </row>
    <row r="2" spans="3:29" ht="16.5" customHeight="1" thickBot="1">
      <c r="C2" s="414"/>
      <c r="D2" s="415"/>
      <c r="E2" s="415"/>
      <c r="F2" s="416"/>
      <c r="G2" s="40" t="s">
        <v>20</v>
      </c>
      <c r="H2" s="41"/>
      <c r="I2" s="41"/>
      <c r="J2" s="42"/>
      <c r="K2" s="43"/>
      <c r="L2" s="40" t="s">
        <v>0</v>
      </c>
      <c r="M2" s="41"/>
      <c r="N2" s="41"/>
      <c r="O2" s="41"/>
      <c r="P2" s="44"/>
      <c r="Q2" s="40" t="s">
        <v>1</v>
      </c>
      <c r="R2" s="41"/>
      <c r="S2" s="41"/>
      <c r="T2" s="41"/>
      <c r="U2" s="44"/>
      <c r="V2" s="40" t="s">
        <v>2</v>
      </c>
      <c r="W2" s="41"/>
      <c r="X2" s="41"/>
      <c r="Y2" s="41"/>
      <c r="Z2" s="44"/>
      <c r="AA2" s="2"/>
      <c r="AB2" s="27"/>
      <c r="AC2" s="417" t="s">
        <v>37</v>
      </c>
    </row>
    <row r="3" spans="7:29" ht="16.5" customHeight="1" thickBot="1">
      <c r="G3" s="38" t="s">
        <v>3</v>
      </c>
      <c r="H3" s="39" t="s">
        <v>4</v>
      </c>
      <c r="I3" s="39" t="s">
        <v>12</v>
      </c>
      <c r="J3" s="39" t="s">
        <v>7</v>
      </c>
      <c r="K3" s="47" t="s">
        <v>22</v>
      </c>
      <c r="L3" s="38" t="s">
        <v>3</v>
      </c>
      <c r="M3" s="39" t="s">
        <v>4</v>
      </c>
      <c r="N3" s="39" t="s">
        <v>12</v>
      </c>
      <c r="O3" s="39" t="s">
        <v>7</v>
      </c>
      <c r="P3" s="47" t="s">
        <v>22</v>
      </c>
      <c r="Q3" s="38" t="s">
        <v>3</v>
      </c>
      <c r="R3" s="39" t="s">
        <v>4</v>
      </c>
      <c r="S3" s="39" t="s">
        <v>12</v>
      </c>
      <c r="T3" s="39" t="s">
        <v>7</v>
      </c>
      <c r="U3" s="47" t="s">
        <v>22</v>
      </c>
      <c r="V3" s="38" t="s">
        <v>3</v>
      </c>
      <c r="W3" s="39" t="s">
        <v>4</v>
      </c>
      <c r="X3" s="39" t="s">
        <v>12</v>
      </c>
      <c r="Y3" s="39" t="s">
        <v>7</v>
      </c>
      <c r="Z3" s="47" t="s">
        <v>22</v>
      </c>
      <c r="AA3" s="2" t="s">
        <v>8</v>
      </c>
      <c r="AB3" s="45" t="s">
        <v>24</v>
      </c>
      <c r="AC3" s="418"/>
    </row>
    <row r="4" spans="1:29" s="1" customFormat="1" ht="16.5" customHeight="1" thickBot="1">
      <c r="A4" s="35" t="s">
        <v>19</v>
      </c>
      <c r="B4" s="63" t="s">
        <v>25</v>
      </c>
      <c r="C4" s="5" t="s">
        <v>21</v>
      </c>
      <c r="D4" s="5" t="s">
        <v>11</v>
      </c>
      <c r="E4" s="5" t="s">
        <v>9</v>
      </c>
      <c r="F4" s="7" t="s">
        <v>10</v>
      </c>
      <c r="G4" s="12" t="s">
        <v>5</v>
      </c>
      <c r="H4" s="13" t="s">
        <v>6</v>
      </c>
      <c r="I4" s="13" t="s">
        <v>7</v>
      </c>
      <c r="J4" s="13" t="s">
        <v>23</v>
      </c>
      <c r="K4" s="14" t="s">
        <v>23</v>
      </c>
      <c r="L4" s="12" t="s">
        <v>5</v>
      </c>
      <c r="M4" s="13" t="s">
        <v>6</v>
      </c>
      <c r="N4" s="13" t="s">
        <v>7</v>
      </c>
      <c r="O4" s="13" t="s">
        <v>23</v>
      </c>
      <c r="P4" s="14" t="s">
        <v>23</v>
      </c>
      <c r="Q4" s="12" t="s">
        <v>5</v>
      </c>
      <c r="R4" s="13" t="s">
        <v>6</v>
      </c>
      <c r="S4" s="13" t="s">
        <v>7</v>
      </c>
      <c r="T4" s="13" t="s">
        <v>23</v>
      </c>
      <c r="U4" s="14" t="s">
        <v>23</v>
      </c>
      <c r="V4" s="12" t="s">
        <v>5</v>
      </c>
      <c r="W4" s="13" t="s">
        <v>6</v>
      </c>
      <c r="X4" s="13" t="s">
        <v>7</v>
      </c>
      <c r="Y4" s="13" t="s">
        <v>23</v>
      </c>
      <c r="Z4" s="14" t="s">
        <v>23</v>
      </c>
      <c r="AA4" s="66" t="s">
        <v>23</v>
      </c>
      <c r="AB4" s="31" t="s">
        <v>18</v>
      </c>
      <c r="AC4" s="419"/>
    </row>
    <row r="5" spans="1:29" ht="16.5" customHeight="1">
      <c r="A5" s="51">
        <v>1</v>
      </c>
      <c r="B5" s="65" t="str">
        <f aca="true" t="shared" si="0" ref="B5:B25">C5&amp;" "&amp;D5</f>
        <v>Ron  Grosser</v>
      </c>
      <c r="C5" s="149" t="s">
        <v>60</v>
      </c>
      <c r="D5" s="143" t="s">
        <v>61</v>
      </c>
      <c r="E5" s="276"/>
      <c r="F5" s="19"/>
      <c r="G5" s="8">
        <v>5.27</v>
      </c>
      <c r="H5" s="9"/>
      <c r="I5" s="9"/>
      <c r="J5" s="10">
        <f aca="true" t="shared" si="1" ref="J5:J25">IF(I5="",0,VLOOKUP(I5,Landing,3))</f>
        <v>0</v>
      </c>
      <c r="K5" s="90">
        <f aca="true" t="shared" si="2" ref="K5:K14">SUM(IF(5&gt;G5,60*INT(G5)+100*(G5-INT(G5)),300)-H5+J5*(G5-INT(G5)),0)</f>
        <v>300</v>
      </c>
      <c r="L5" s="8"/>
      <c r="M5" s="9"/>
      <c r="N5" s="9"/>
      <c r="O5" s="10">
        <f aca="true" t="shared" si="3" ref="O5:O25">IF(N5="",0,VLOOKUP(N5,Landing,3))</f>
        <v>0</v>
      </c>
      <c r="P5" s="90">
        <f aca="true" t="shared" si="4" ref="P5:P25">SUM(IF(5&gt;L5,60*INT(L5)+100*(L5-INT(L5)),300)-M5+O5-(IF(L5&gt;5,100*(L5-INT(L5)),0)))</f>
        <v>0</v>
      </c>
      <c r="Q5" s="8"/>
      <c r="R5" s="9"/>
      <c r="S5" s="9"/>
      <c r="T5" s="10">
        <f aca="true" t="shared" si="5" ref="T5:T25">IF(S5="",0,VLOOKUP(S5,Landing,3))</f>
        <v>0</v>
      </c>
      <c r="U5" s="90">
        <f aca="true" t="shared" si="6" ref="U5:U25">SUM(IF(5&gt;Q5,60*INT(Q5)+100*(Q5-INT(Q5)),300)-R5+T5-(IF(Q5&gt;5,100*(Q5-INT(Q5)),0)))</f>
        <v>0</v>
      </c>
      <c r="V5" s="8"/>
      <c r="W5" s="9"/>
      <c r="X5" s="9"/>
      <c r="Y5" s="10">
        <f aca="true" t="shared" si="7" ref="Y5:Y25">IF(X5="",0,VLOOKUP(X5,Landing,3))</f>
        <v>0</v>
      </c>
      <c r="Z5" s="94">
        <f aca="true" t="shared" si="8" ref="Z5:Z25">SUM(IF(5&gt;V5,60*INT(V5)+100*(V5-INT(V5)),300)-W5+Y5-(IF(V5&gt;5,100*(V5-INT(V5)),0)))</f>
        <v>0</v>
      </c>
      <c r="AA5" s="82">
        <f aca="true" t="shared" si="9" ref="AA5:AA25">SUM(+Z5,U5,P5,K5)-MIN(+Z5,U5,P5,K5)</f>
        <v>300</v>
      </c>
      <c r="AB5" s="70"/>
      <c r="AC5" s="46" t="e">
        <f>AA5/max_score</f>
        <v>#DIV/0!</v>
      </c>
    </row>
    <row r="6" spans="1:29" ht="16.5" customHeight="1">
      <c r="A6" s="52">
        <v>2</v>
      </c>
      <c r="B6" s="65" t="str">
        <f t="shared" si="0"/>
        <v>Gary Andrews</v>
      </c>
      <c r="C6" s="184" t="s">
        <v>14</v>
      </c>
      <c r="D6" s="311" t="s">
        <v>15</v>
      </c>
      <c r="E6" s="274"/>
      <c r="F6" s="20"/>
      <c r="G6" s="26">
        <v>6.29</v>
      </c>
      <c r="H6" s="24"/>
      <c r="I6" s="24"/>
      <c r="J6" s="11">
        <f t="shared" si="1"/>
        <v>0</v>
      </c>
      <c r="K6" s="90">
        <f t="shared" si="2"/>
        <v>300</v>
      </c>
      <c r="L6" s="26"/>
      <c r="M6" s="24"/>
      <c r="N6" s="24"/>
      <c r="O6" s="11">
        <f t="shared" si="3"/>
        <v>0</v>
      </c>
      <c r="P6" s="92">
        <f t="shared" si="4"/>
        <v>0</v>
      </c>
      <c r="Q6" s="26"/>
      <c r="R6" s="24"/>
      <c r="S6" s="24"/>
      <c r="T6" s="11">
        <f t="shared" si="5"/>
        <v>0</v>
      </c>
      <c r="U6" s="92">
        <f t="shared" si="6"/>
        <v>0</v>
      </c>
      <c r="V6" s="26"/>
      <c r="W6" s="24"/>
      <c r="X6" s="24"/>
      <c r="Y6" s="10">
        <f t="shared" si="7"/>
        <v>0</v>
      </c>
      <c r="Z6" s="94">
        <f t="shared" si="8"/>
        <v>0</v>
      </c>
      <c r="AA6" s="81">
        <f t="shared" si="9"/>
        <v>300</v>
      </c>
      <c r="AB6" s="71">
        <f>AA5-AA6</f>
        <v>0</v>
      </c>
      <c r="AC6" s="46" t="e">
        <f>AA6/max_score</f>
        <v>#DIV/0!</v>
      </c>
    </row>
    <row r="7" spans="1:29" ht="16.5" customHeight="1">
      <c r="A7" s="52">
        <v>3</v>
      </c>
      <c r="B7" s="65" t="str">
        <f t="shared" si="0"/>
        <v>David Lucas</v>
      </c>
      <c r="C7" s="140" t="s">
        <v>13</v>
      </c>
      <c r="D7" s="156" t="s">
        <v>56</v>
      </c>
      <c r="E7" s="274"/>
      <c r="F7" s="20"/>
      <c r="G7" s="17">
        <v>5.38</v>
      </c>
      <c r="H7" s="9"/>
      <c r="I7" s="9"/>
      <c r="J7" s="10">
        <f t="shared" si="1"/>
        <v>0</v>
      </c>
      <c r="K7" s="90">
        <f t="shared" si="2"/>
        <v>300</v>
      </c>
      <c r="L7" s="8"/>
      <c r="M7" s="9"/>
      <c r="N7" s="9"/>
      <c r="O7" s="10">
        <f>IF(N7="",0,VLOOKUP(N7,Landing,3))</f>
        <v>0</v>
      </c>
      <c r="P7" s="90">
        <f>SUM(IF(5&gt;L7,60*INT(L7)+100*(L7-INT(L7)),300)-M7+O7-(IF(L7&gt;5,100*(L7-INT(L7)),0)))</f>
        <v>0</v>
      </c>
      <c r="Q7" s="8"/>
      <c r="R7" s="9"/>
      <c r="S7" s="9"/>
      <c r="T7" s="10">
        <f t="shared" si="5"/>
        <v>0</v>
      </c>
      <c r="U7" s="90">
        <f t="shared" si="6"/>
        <v>0</v>
      </c>
      <c r="V7" s="8"/>
      <c r="W7" s="9"/>
      <c r="X7" s="9"/>
      <c r="Y7" s="10">
        <f t="shared" si="7"/>
        <v>0</v>
      </c>
      <c r="Z7" s="94">
        <f t="shared" si="8"/>
        <v>0</v>
      </c>
      <c r="AA7" s="81">
        <f t="shared" si="9"/>
        <v>300</v>
      </c>
      <c r="AB7" s="71">
        <f aca="true" t="shared" si="10" ref="AB7:AB25">AA6-AA7</f>
        <v>0</v>
      </c>
      <c r="AC7" s="46" t="e">
        <f aca="true" t="shared" si="11" ref="AC7:AC25">AA7/max_score</f>
        <v>#DIV/0!</v>
      </c>
    </row>
    <row r="8" spans="1:29" ht="16.5" customHeight="1">
      <c r="A8" s="52">
        <v>3</v>
      </c>
      <c r="B8" s="65" t="str">
        <f t="shared" si="0"/>
        <v>Rob Watson</v>
      </c>
      <c r="C8" s="184" t="s">
        <v>16</v>
      </c>
      <c r="D8" s="311" t="s">
        <v>17</v>
      </c>
      <c r="E8" s="274"/>
      <c r="F8" s="20"/>
      <c r="G8" s="17">
        <v>6.14</v>
      </c>
      <c r="H8" s="9"/>
      <c r="I8" s="9"/>
      <c r="J8" s="10">
        <f t="shared" si="1"/>
        <v>0</v>
      </c>
      <c r="K8" s="90">
        <f t="shared" si="2"/>
        <v>300</v>
      </c>
      <c r="L8" s="8"/>
      <c r="M8" s="364"/>
      <c r="N8" s="364"/>
      <c r="O8" s="10">
        <f>IF(N8="",0,VLOOKUP(N8,Landing,3))</f>
        <v>0</v>
      </c>
      <c r="P8" s="90">
        <f>SUM(IF(5&gt;L8,60*INT(L8)+100*(L8-INT(L8)),300)-M8+O8-(IF(L8&gt;5,100*(L8-INT(L8)),0)))</f>
        <v>0</v>
      </c>
      <c r="Q8" s="8"/>
      <c r="R8" s="9"/>
      <c r="S8" s="9"/>
      <c r="T8" s="10">
        <f t="shared" si="5"/>
        <v>0</v>
      </c>
      <c r="U8" s="90">
        <f t="shared" si="6"/>
        <v>0</v>
      </c>
      <c r="V8" s="8"/>
      <c r="W8" s="9"/>
      <c r="X8" s="9"/>
      <c r="Y8" s="11">
        <f t="shared" si="7"/>
        <v>0</v>
      </c>
      <c r="Z8" s="93">
        <f t="shared" si="8"/>
        <v>0</v>
      </c>
      <c r="AA8" s="81">
        <f t="shared" si="9"/>
        <v>300</v>
      </c>
      <c r="AB8" s="71">
        <f t="shared" si="10"/>
        <v>0</v>
      </c>
      <c r="AC8" s="46" t="e">
        <f t="shared" si="11"/>
        <v>#DIV/0!</v>
      </c>
    </row>
    <row r="9" spans="1:29" ht="16.5" customHeight="1">
      <c r="A9" s="52">
        <v>5</v>
      </c>
      <c r="B9" s="65" t="str">
        <f t="shared" si="0"/>
        <v>Bill Pettigrew</v>
      </c>
      <c r="C9" s="140" t="s">
        <v>53</v>
      </c>
      <c r="D9" s="156" t="s">
        <v>54</v>
      </c>
      <c r="E9" s="50"/>
      <c r="F9" s="20"/>
      <c r="G9" s="16">
        <v>6.31</v>
      </c>
      <c r="H9" s="25"/>
      <c r="I9" s="25"/>
      <c r="J9" s="10">
        <f t="shared" si="1"/>
        <v>0</v>
      </c>
      <c r="K9" s="90">
        <f t="shared" si="2"/>
        <v>300</v>
      </c>
      <c r="L9" s="15"/>
      <c r="M9" s="363"/>
      <c r="N9" s="363"/>
      <c r="O9" s="10">
        <f t="shared" si="3"/>
        <v>0</v>
      </c>
      <c r="P9" s="90">
        <f t="shared" si="4"/>
        <v>0</v>
      </c>
      <c r="Q9" s="15"/>
      <c r="R9" s="25"/>
      <c r="S9" s="25"/>
      <c r="T9" s="10">
        <f t="shared" si="5"/>
        <v>0</v>
      </c>
      <c r="U9" s="90">
        <f t="shared" si="6"/>
        <v>0</v>
      </c>
      <c r="V9" s="15"/>
      <c r="W9" s="25"/>
      <c r="X9" s="25"/>
      <c r="Y9" s="10">
        <f t="shared" si="7"/>
        <v>0</v>
      </c>
      <c r="Z9" s="90">
        <f t="shared" si="8"/>
        <v>0</v>
      </c>
      <c r="AA9" s="30">
        <f t="shared" si="9"/>
        <v>300</v>
      </c>
      <c r="AB9" s="71">
        <f t="shared" si="10"/>
        <v>0</v>
      </c>
      <c r="AC9" s="46" t="e">
        <f t="shared" si="11"/>
        <v>#DIV/0!</v>
      </c>
    </row>
    <row r="10" spans="1:29" ht="16.5" customHeight="1">
      <c r="A10" s="52">
        <v>6</v>
      </c>
      <c r="B10" s="65" t="str">
        <f t="shared" si="0"/>
        <v>Margaret Pettigrew</v>
      </c>
      <c r="C10" s="140" t="s">
        <v>55</v>
      </c>
      <c r="D10" s="144" t="s">
        <v>54</v>
      </c>
      <c r="E10" s="274"/>
      <c r="F10" s="22"/>
      <c r="G10" s="8">
        <v>5.05</v>
      </c>
      <c r="H10" s="9"/>
      <c r="I10" s="9"/>
      <c r="J10" s="10">
        <f t="shared" si="1"/>
        <v>0</v>
      </c>
      <c r="K10" s="90">
        <f t="shared" si="2"/>
        <v>300</v>
      </c>
      <c r="L10" s="8"/>
      <c r="M10" s="9"/>
      <c r="N10" s="9"/>
      <c r="O10" s="10">
        <f t="shared" si="3"/>
        <v>0</v>
      </c>
      <c r="P10" s="90">
        <f t="shared" si="4"/>
        <v>0</v>
      </c>
      <c r="Q10" s="8"/>
      <c r="R10" s="9"/>
      <c r="S10" s="9"/>
      <c r="T10" s="10">
        <f t="shared" si="5"/>
        <v>0</v>
      </c>
      <c r="U10" s="90">
        <f t="shared" si="6"/>
        <v>0</v>
      </c>
      <c r="V10" s="8"/>
      <c r="W10" s="9"/>
      <c r="X10" s="9"/>
      <c r="Y10" s="10">
        <f t="shared" si="7"/>
        <v>0</v>
      </c>
      <c r="Z10" s="90">
        <f t="shared" si="8"/>
        <v>0</v>
      </c>
      <c r="AA10" s="30">
        <f t="shared" si="9"/>
        <v>300</v>
      </c>
      <c r="AB10" s="71">
        <f t="shared" si="10"/>
        <v>0</v>
      </c>
      <c r="AC10" s="46" t="e">
        <f t="shared" si="11"/>
        <v>#DIV/0!</v>
      </c>
    </row>
    <row r="11" spans="1:29" ht="16.5" customHeight="1">
      <c r="A11" s="52">
        <v>7</v>
      </c>
      <c r="B11" s="65" t="str">
        <f t="shared" si="0"/>
        <v>Peter Henderson</v>
      </c>
      <c r="C11" s="181" t="s">
        <v>39</v>
      </c>
      <c r="D11" s="157" t="s">
        <v>57</v>
      </c>
      <c r="E11" s="274"/>
      <c r="F11" s="20"/>
      <c r="G11" s="17">
        <v>6.03</v>
      </c>
      <c r="H11" s="9"/>
      <c r="I11" s="9"/>
      <c r="J11" s="10">
        <f t="shared" si="1"/>
        <v>0</v>
      </c>
      <c r="K11" s="90">
        <f t="shared" si="2"/>
        <v>300</v>
      </c>
      <c r="L11" s="8"/>
      <c r="M11" s="9"/>
      <c r="N11" s="9"/>
      <c r="O11" s="10">
        <f t="shared" si="3"/>
        <v>0</v>
      </c>
      <c r="P11" s="90">
        <f t="shared" si="4"/>
        <v>0</v>
      </c>
      <c r="Q11" s="8"/>
      <c r="R11" s="9"/>
      <c r="S11" s="9"/>
      <c r="T11" s="10">
        <f t="shared" si="5"/>
        <v>0</v>
      </c>
      <c r="U11" s="90">
        <f t="shared" si="6"/>
        <v>0</v>
      </c>
      <c r="V11" s="8"/>
      <c r="W11" s="9"/>
      <c r="X11" s="9"/>
      <c r="Y11" s="10">
        <f t="shared" si="7"/>
        <v>0</v>
      </c>
      <c r="Z11" s="90">
        <f t="shared" si="8"/>
        <v>0</v>
      </c>
      <c r="AA11" s="30">
        <f t="shared" si="9"/>
        <v>300</v>
      </c>
      <c r="AB11" s="71">
        <f t="shared" si="10"/>
        <v>0</v>
      </c>
      <c r="AC11" s="46" t="e">
        <f t="shared" si="11"/>
        <v>#DIV/0!</v>
      </c>
    </row>
    <row r="12" spans="1:29" ht="16.5" customHeight="1">
      <c r="A12" s="52">
        <v>8</v>
      </c>
      <c r="B12" s="65" t="str">
        <f t="shared" si="0"/>
        <v>Peter Pine</v>
      </c>
      <c r="C12" s="140" t="s">
        <v>39</v>
      </c>
      <c r="D12" s="334" t="s">
        <v>40</v>
      </c>
      <c r="E12" s="50"/>
      <c r="F12" s="20"/>
      <c r="G12" s="17">
        <v>5.19</v>
      </c>
      <c r="H12" s="9"/>
      <c r="I12" s="9"/>
      <c r="J12" s="10">
        <f t="shared" si="1"/>
        <v>0</v>
      </c>
      <c r="K12" s="90">
        <f t="shared" si="2"/>
        <v>300</v>
      </c>
      <c r="L12" s="8"/>
      <c r="M12" s="9"/>
      <c r="N12" s="9"/>
      <c r="O12" s="97">
        <f t="shared" si="3"/>
        <v>0</v>
      </c>
      <c r="P12" s="98">
        <f t="shared" si="4"/>
        <v>0</v>
      </c>
      <c r="Q12" s="8"/>
      <c r="R12" s="9"/>
      <c r="S12" s="9"/>
      <c r="T12" s="10">
        <f t="shared" si="5"/>
        <v>0</v>
      </c>
      <c r="U12" s="90">
        <f t="shared" si="6"/>
        <v>0</v>
      </c>
      <c r="V12" s="8"/>
      <c r="W12" s="9"/>
      <c r="X12" s="9"/>
      <c r="Y12" s="10">
        <f t="shared" si="7"/>
        <v>0</v>
      </c>
      <c r="Z12" s="94">
        <f t="shared" si="8"/>
        <v>0</v>
      </c>
      <c r="AA12" s="81">
        <f t="shared" si="9"/>
        <v>300</v>
      </c>
      <c r="AB12" s="71">
        <f t="shared" si="10"/>
        <v>0</v>
      </c>
      <c r="AC12" s="46" t="e">
        <f t="shared" si="11"/>
        <v>#DIV/0!</v>
      </c>
    </row>
    <row r="13" spans="1:29" ht="16.5" customHeight="1">
      <c r="A13" s="52">
        <v>9</v>
      </c>
      <c r="B13" s="65" t="str">
        <f t="shared" si="0"/>
        <v>Russell wiltshire</v>
      </c>
      <c r="C13" s="140" t="s">
        <v>66</v>
      </c>
      <c r="D13" s="156" t="s">
        <v>65</v>
      </c>
      <c r="E13" s="50"/>
      <c r="F13" s="20"/>
      <c r="G13" s="17">
        <v>5.05</v>
      </c>
      <c r="H13" s="9"/>
      <c r="I13" s="9"/>
      <c r="J13" s="10">
        <f t="shared" si="1"/>
        <v>0</v>
      </c>
      <c r="K13" s="90">
        <f t="shared" si="2"/>
        <v>300</v>
      </c>
      <c r="L13" s="8"/>
      <c r="M13" s="9"/>
      <c r="N13" s="9"/>
      <c r="O13" s="97">
        <f t="shared" si="3"/>
        <v>0</v>
      </c>
      <c r="P13" s="98">
        <f t="shared" si="4"/>
        <v>0</v>
      </c>
      <c r="Q13" s="8"/>
      <c r="R13" s="9"/>
      <c r="S13" s="9"/>
      <c r="T13" s="10">
        <f t="shared" si="5"/>
        <v>0</v>
      </c>
      <c r="U13" s="90">
        <f t="shared" si="6"/>
        <v>0</v>
      </c>
      <c r="V13" s="8"/>
      <c r="W13" s="9"/>
      <c r="X13" s="9"/>
      <c r="Y13" s="10">
        <f t="shared" si="7"/>
        <v>0</v>
      </c>
      <c r="Z13" s="94">
        <f t="shared" si="8"/>
        <v>0</v>
      </c>
      <c r="AA13" s="81">
        <f t="shared" si="9"/>
        <v>300</v>
      </c>
      <c r="AB13" s="71">
        <f t="shared" si="10"/>
        <v>0</v>
      </c>
      <c r="AC13" s="46" t="e">
        <f t="shared" si="11"/>
        <v>#DIV/0!</v>
      </c>
    </row>
    <row r="14" spans="1:29" ht="16.5" customHeight="1">
      <c r="A14" s="52">
        <v>10</v>
      </c>
      <c r="B14" s="65" t="str">
        <f t="shared" si="0"/>
        <v>Rod Carrick</v>
      </c>
      <c r="C14" s="400" t="s">
        <v>67</v>
      </c>
      <c r="D14" s="157" t="s">
        <v>68</v>
      </c>
      <c r="E14" s="50"/>
      <c r="F14" s="20"/>
      <c r="G14" s="23">
        <v>5.29</v>
      </c>
      <c r="H14" s="24"/>
      <c r="I14" s="24"/>
      <c r="J14" s="10">
        <f t="shared" si="1"/>
        <v>0</v>
      </c>
      <c r="K14" s="90">
        <f t="shared" si="2"/>
        <v>300</v>
      </c>
      <c r="L14" s="26"/>
      <c r="M14" s="24"/>
      <c r="N14" s="24"/>
      <c r="O14" s="97">
        <f t="shared" si="3"/>
        <v>0</v>
      </c>
      <c r="P14" s="98">
        <f t="shared" si="4"/>
        <v>0</v>
      </c>
      <c r="Q14" s="26"/>
      <c r="R14" s="24"/>
      <c r="S14" s="24"/>
      <c r="T14" s="10">
        <f t="shared" si="5"/>
        <v>0</v>
      </c>
      <c r="U14" s="90">
        <f t="shared" si="6"/>
        <v>0</v>
      </c>
      <c r="V14" s="26"/>
      <c r="W14" s="24"/>
      <c r="X14" s="24"/>
      <c r="Y14" s="10">
        <f t="shared" si="7"/>
        <v>0</v>
      </c>
      <c r="Z14" s="94">
        <f t="shared" si="8"/>
        <v>0</v>
      </c>
      <c r="AA14" s="81">
        <f t="shared" si="9"/>
        <v>300</v>
      </c>
      <c r="AB14" s="71">
        <f t="shared" si="10"/>
        <v>0</v>
      </c>
      <c r="AC14" s="46" t="e">
        <f t="shared" si="11"/>
        <v>#DIV/0!</v>
      </c>
    </row>
    <row r="15" spans="1:29" ht="16.5" customHeight="1">
      <c r="A15" s="52">
        <v>11</v>
      </c>
      <c r="B15" s="65" t="str">
        <f t="shared" si="0"/>
        <v>Wrenford Brown</v>
      </c>
      <c r="C15" s="149" t="s">
        <v>69</v>
      </c>
      <c r="D15" s="156" t="s">
        <v>70</v>
      </c>
      <c r="E15" s="50"/>
      <c r="F15" s="20"/>
      <c r="G15" s="17">
        <v>5.56</v>
      </c>
      <c r="H15" s="9"/>
      <c r="I15" s="9"/>
      <c r="J15" s="10">
        <f t="shared" si="1"/>
        <v>0</v>
      </c>
      <c r="K15" s="90">
        <f>SUM(IF(5&gt;G15,60*INT(G15)+100*(G15-INT(G15)),300)-H15+J15*(G15-INT(G15)),0)</f>
        <v>300</v>
      </c>
      <c r="L15" s="8"/>
      <c r="M15" s="9"/>
      <c r="N15" s="9"/>
      <c r="O15" s="97">
        <f t="shared" si="3"/>
        <v>0</v>
      </c>
      <c r="P15" s="98">
        <f t="shared" si="4"/>
        <v>0</v>
      </c>
      <c r="Q15" s="8"/>
      <c r="R15" s="9"/>
      <c r="S15" s="9"/>
      <c r="T15" s="10">
        <f t="shared" si="5"/>
        <v>0</v>
      </c>
      <c r="U15" s="90">
        <f t="shared" si="6"/>
        <v>0</v>
      </c>
      <c r="V15" s="8"/>
      <c r="W15" s="9"/>
      <c r="X15" s="9"/>
      <c r="Y15" s="10">
        <f t="shared" si="7"/>
        <v>0</v>
      </c>
      <c r="Z15" s="94">
        <f t="shared" si="8"/>
        <v>0</v>
      </c>
      <c r="AA15" s="81">
        <f t="shared" si="9"/>
        <v>300</v>
      </c>
      <c r="AB15" s="71">
        <f t="shared" si="10"/>
        <v>0</v>
      </c>
      <c r="AC15" s="46" t="e">
        <f t="shared" si="11"/>
        <v>#DIV/0!</v>
      </c>
    </row>
    <row r="16" spans="1:29" ht="16.5" customHeight="1">
      <c r="A16" s="52">
        <v>12</v>
      </c>
      <c r="B16" s="65" t="str">
        <f t="shared" si="0"/>
        <v>Chris wilson</v>
      </c>
      <c r="C16" s="140" t="s">
        <v>58</v>
      </c>
      <c r="D16" s="156" t="s">
        <v>59</v>
      </c>
      <c r="E16" s="50"/>
      <c r="F16" s="20"/>
      <c r="G16" s="17">
        <v>5.38</v>
      </c>
      <c r="H16" s="9"/>
      <c r="I16" s="9"/>
      <c r="J16" s="10">
        <f t="shared" si="1"/>
        <v>0</v>
      </c>
      <c r="K16" s="90">
        <f aca="true" t="shared" si="12" ref="K16:K25">SUM(IF(5&gt;G16,60*INT(G16)+100*(G16-INT(G16)),300)-H16+J16*(G16-INT(G16)),0)</f>
        <v>300</v>
      </c>
      <c r="L16" s="8"/>
      <c r="M16" s="9"/>
      <c r="N16" s="9"/>
      <c r="O16" s="10">
        <f t="shared" si="3"/>
        <v>0</v>
      </c>
      <c r="P16" s="90">
        <f t="shared" si="4"/>
        <v>0</v>
      </c>
      <c r="Q16" s="8"/>
      <c r="R16" s="9"/>
      <c r="S16" s="9"/>
      <c r="T16" s="10">
        <f t="shared" si="5"/>
        <v>0</v>
      </c>
      <c r="U16" s="90">
        <f t="shared" si="6"/>
        <v>0</v>
      </c>
      <c r="V16" s="8"/>
      <c r="W16" s="9"/>
      <c r="X16" s="9"/>
      <c r="Y16" s="10">
        <f t="shared" si="7"/>
        <v>0</v>
      </c>
      <c r="Z16" s="94">
        <f t="shared" si="8"/>
        <v>0</v>
      </c>
      <c r="AA16" s="81">
        <f t="shared" si="9"/>
        <v>300</v>
      </c>
      <c r="AB16" s="71">
        <f t="shared" si="10"/>
        <v>0</v>
      </c>
      <c r="AC16" s="46" t="e">
        <f t="shared" si="11"/>
        <v>#DIV/0!</v>
      </c>
    </row>
    <row r="17" spans="1:29" ht="16.5" customHeight="1">
      <c r="A17" s="52">
        <v>13</v>
      </c>
      <c r="B17" s="65" t="str">
        <f t="shared" si="0"/>
        <v>Alan Frost</v>
      </c>
      <c r="C17" s="149" t="s">
        <v>71</v>
      </c>
      <c r="D17" s="156" t="s">
        <v>72</v>
      </c>
      <c r="E17" s="50"/>
      <c r="F17" s="20"/>
      <c r="G17" s="17"/>
      <c r="H17" s="9"/>
      <c r="I17" s="9"/>
      <c r="J17" s="10">
        <f t="shared" si="1"/>
        <v>0</v>
      </c>
      <c r="K17" s="90">
        <f t="shared" si="12"/>
        <v>0</v>
      </c>
      <c r="L17" s="8"/>
      <c r="M17" s="9"/>
      <c r="N17" s="9"/>
      <c r="O17" s="10">
        <f t="shared" si="3"/>
        <v>0</v>
      </c>
      <c r="P17" s="90">
        <f t="shared" si="4"/>
        <v>0</v>
      </c>
      <c r="Q17" s="8"/>
      <c r="R17" s="9"/>
      <c r="S17" s="9"/>
      <c r="T17" s="10">
        <f t="shared" si="5"/>
        <v>0</v>
      </c>
      <c r="U17" s="90">
        <f t="shared" si="6"/>
        <v>0</v>
      </c>
      <c r="V17" s="8"/>
      <c r="W17" s="9"/>
      <c r="X17" s="9"/>
      <c r="Y17" s="10">
        <f t="shared" si="7"/>
        <v>0</v>
      </c>
      <c r="Z17" s="94">
        <f t="shared" si="8"/>
        <v>0</v>
      </c>
      <c r="AA17" s="81">
        <f t="shared" si="9"/>
        <v>0</v>
      </c>
      <c r="AB17" s="71">
        <f t="shared" si="10"/>
        <v>300</v>
      </c>
      <c r="AC17" s="46" t="e">
        <f t="shared" si="11"/>
        <v>#DIV/0!</v>
      </c>
    </row>
    <row r="18" spans="1:29" ht="16.5" customHeight="1">
      <c r="A18" s="52">
        <v>14</v>
      </c>
      <c r="B18" s="65" t="str">
        <f t="shared" si="0"/>
        <v>Ken Hopgood</v>
      </c>
      <c r="C18" s="140" t="s">
        <v>62</v>
      </c>
      <c r="D18" s="156" t="s">
        <v>63</v>
      </c>
      <c r="E18" s="50"/>
      <c r="F18" s="20"/>
      <c r="G18" s="17">
        <v>5.38</v>
      </c>
      <c r="H18" s="9"/>
      <c r="I18" s="9"/>
      <c r="J18" s="10">
        <f t="shared" si="1"/>
        <v>0</v>
      </c>
      <c r="K18" s="90">
        <f t="shared" si="12"/>
        <v>300</v>
      </c>
      <c r="L18" s="8"/>
      <c r="M18" s="9"/>
      <c r="N18" s="9"/>
      <c r="O18" s="10">
        <f t="shared" si="3"/>
        <v>0</v>
      </c>
      <c r="P18" s="90">
        <f t="shared" si="4"/>
        <v>0</v>
      </c>
      <c r="Q18" s="8"/>
      <c r="R18" s="9"/>
      <c r="S18" s="9"/>
      <c r="T18" s="10">
        <f t="shared" si="5"/>
        <v>0</v>
      </c>
      <c r="U18" s="90">
        <f t="shared" si="6"/>
        <v>0</v>
      </c>
      <c r="V18" s="8"/>
      <c r="W18" s="9"/>
      <c r="X18" s="9"/>
      <c r="Y18" s="10">
        <f t="shared" si="7"/>
        <v>0</v>
      </c>
      <c r="Z18" s="94">
        <f t="shared" si="8"/>
        <v>0</v>
      </c>
      <c r="AA18" s="81">
        <f t="shared" si="9"/>
        <v>300</v>
      </c>
      <c r="AB18" s="71">
        <f t="shared" si="10"/>
        <v>-300</v>
      </c>
      <c r="AC18" s="46" t="e">
        <f t="shared" si="11"/>
        <v>#DIV/0!</v>
      </c>
    </row>
    <row r="19" spans="1:29" ht="16.5" customHeight="1">
      <c r="A19" s="52">
        <v>15</v>
      </c>
      <c r="B19" s="65" t="str">
        <f t="shared" si="0"/>
        <v>Vernon Rodrigues</v>
      </c>
      <c r="C19" s="184" t="s">
        <v>41</v>
      </c>
      <c r="D19" s="393" t="s">
        <v>47</v>
      </c>
      <c r="E19" s="50"/>
      <c r="F19" s="20"/>
      <c r="G19" s="17"/>
      <c r="H19" s="9"/>
      <c r="I19" s="9"/>
      <c r="J19" s="10">
        <f t="shared" si="1"/>
        <v>0</v>
      </c>
      <c r="K19" s="90">
        <f t="shared" si="12"/>
        <v>0</v>
      </c>
      <c r="L19" s="8"/>
      <c r="M19" s="9"/>
      <c r="N19" s="9"/>
      <c r="O19" s="10">
        <f t="shared" si="3"/>
        <v>0</v>
      </c>
      <c r="P19" s="90">
        <f t="shared" si="4"/>
        <v>0</v>
      </c>
      <c r="Q19" s="8"/>
      <c r="R19" s="9"/>
      <c r="S19" s="9"/>
      <c r="T19" s="10">
        <f t="shared" si="5"/>
        <v>0</v>
      </c>
      <c r="U19" s="90">
        <f t="shared" si="6"/>
        <v>0</v>
      </c>
      <c r="V19" s="15"/>
      <c r="W19" s="25"/>
      <c r="X19" s="25"/>
      <c r="Y19" s="10">
        <f t="shared" si="7"/>
        <v>0</v>
      </c>
      <c r="Z19" s="94">
        <f t="shared" si="8"/>
        <v>0</v>
      </c>
      <c r="AA19" s="81">
        <f t="shared" si="9"/>
        <v>0</v>
      </c>
      <c r="AB19" s="71">
        <f t="shared" si="10"/>
        <v>300</v>
      </c>
      <c r="AC19" s="46" t="e">
        <f t="shared" si="11"/>
        <v>#DIV/0!</v>
      </c>
    </row>
    <row r="20" spans="1:29" ht="16.5" customHeight="1">
      <c r="A20" s="52">
        <v>15</v>
      </c>
      <c r="B20" s="65" t="str">
        <f t="shared" si="0"/>
        <v>Patrick Chu</v>
      </c>
      <c r="C20" s="149" t="s">
        <v>74</v>
      </c>
      <c r="D20" s="147" t="s">
        <v>73</v>
      </c>
      <c r="E20" s="50"/>
      <c r="F20" s="20"/>
      <c r="G20" s="17">
        <v>6.19</v>
      </c>
      <c r="H20" s="9"/>
      <c r="I20" s="9"/>
      <c r="J20" s="10">
        <f t="shared" si="1"/>
        <v>0</v>
      </c>
      <c r="K20" s="90">
        <f t="shared" si="12"/>
        <v>300</v>
      </c>
      <c r="L20" s="8"/>
      <c r="M20" s="9"/>
      <c r="N20" s="9"/>
      <c r="O20" s="10">
        <f t="shared" si="3"/>
        <v>0</v>
      </c>
      <c r="P20" s="90">
        <f t="shared" si="4"/>
        <v>0</v>
      </c>
      <c r="Q20" s="8"/>
      <c r="R20" s="9"/>
      <c r="S20" s="9"/>
      <c r="T20" s="10">
        <f t="shared" si="5"/>
        <v>0</v>
      </c>
      <c r="U20" s="90">
        <f t="shared" si="6"/>
        <v>0</v>
      </c>
      <c r="V20" s="15"/>
      <c r="W20" s="25"/>
      <c r="X20" s="25"/>
      <c r="Y20" s="10">
        <f t="shared" si="7"/>
        <v>0</v>
      </c>
      <c r="Z20" s="94">
        <f t="shared" si="8"/>
        <v>0</v>
      </c>
      <c r="AA20" s="81">
        <f t="shared" si="9"/>
        <v>300</v>
      </c>
      <c r="AB20" s="71">
        <f t="shared" si="10"/>
        <v>-300</v>
      </c>
      <c r="AC20" s="46" t="e">
        <f t="shared" si="11"/>
        <v>#DIV/0!</v>
      </c>
    </row>
    <row r="21" spans="1:29" ht="16.5" customHeight="1">
      <c r="A21" s="52">
        <v>17</v>
      </c>
      <c r="B21" s="65" t="str">
        <f t="shared" si="0"/>
        <v>Grant Rivett</v>
      </c>
      <c r="C21" s="140" t="s">
        <v>51</v>
      </c>
      <c r="D21" s="147" t="s">
        <v>75</v>
      </c>
      <c r="E21" s="50"/>
      <c r="F21" s="20"/>
      <c r="G21" s="17">
        <v>6.16</v>
      </c>
      <c r="H21" s="9"/>
      <c r="I21" s="9"/>
      <c r="J21" s="10">
        <f t="shared" si="1"/>
        <v>0</v>
      </c>
      <c r="K21" s="90">
        <f t="shared" si="12"/>
        <v>300</v>
      </c>
      <c r="L21" s="8"/>
      <c r="M21" s="9"/>
      <c r="N21" s="9"/>
      <c r="O21" s="10">
        <f t="shared" si="3"/>
        <v>0</v>
      </c>
      <c r="P21" s="90">
        <f t="shared" si="4"/>
        <v>0</v>
      </c>
      <c r="Q21" s="8"/>
      <c r="R21" s="9"/>
      <c r="S21" s="9"/>
      <c r="T21" s="10">
        <f t="shared" si="5"/>
        <v>0</v>
      </c>
      <c r="U21" s="90">
        <f t="shared" si="6"/>
        <v>0</v>
      </c>
      <c r="V21" s="15"/>
      <c r="W21" s="25"/>
      <c r="X21" s="25"/>
      <c r="Y21" s="10">
        <f t="shared" si="7"/>
        <v>0</v>
      </c>
      <c r="Z21" s="94">
        <f t="shared" si="8"/>
        <v>0</v>
      </c>
      <c r="AA21" s="81">
        <f t="shared" si="9"/>
        <v>300</v>
      </c>
      <c r="AB21" s="71">
        <f t="shared" si="10"/>
        <v>0</v>
      </c>
      <c r="AC21" s="46" t="e">
        <f t="shared" si="11"/>
        <v>#DIV/0!</v>
      </c>
    </row>
    <row r="22" spans="1:29" ht="16.5" customHeight="1">
      <c r="A22" s="52">
        <v>18</v>
      </c>
      <c r="B22" s="65" t="str">
        <f t="shared" si="0"/>
        <v> </v>
      </c>
      <c r="C22" s="53"/>
      <c r="D22" s="59"/>
      <c r="E22" s="50"/>
      <c r="F22" s="20"/>
      <c r="G22" s="17"/>
      <c r="H22" s="9"/>
      <c r="I22" s="9"/>
      <c r="J22" s="10">
        <f t="shared" si="1"/>
        <v>0</v>
      </c>
      <c r="K22" s="90">
        <f t="shared" si="12"/>
        <v>0</v>
      </c>
      <c r="L22" s="8"/>
      <c r="M22" s="9"/>
      <c r="N22" s="9"/>
      <c r="O22" s="10">
        <f t="shared" si="3"/>
        <v>0</v>
      </c>
      <c r="P22" s="90">
        <f t="shared" si="4"/>
        <v>0</v>
      </c>
      <c r="Q22" s="8"/>
      <c r="R22" s="9"/>
      <c r="S22" s="9"/>
      <c r="T22" s="10">
        <f t="shared" si="5"/>
        <v>0</v>
      </c>
      <c r="U22" s="90">
        <f t="shared" si="6"/>
        <v>0</v>
      </c>
      <c r="V22" s="15"/>
      <c r="W22" s="25"/>
      <c r="X22" s="25"/>
      <c r="Y22" s="10">
        <f t="shared" si="7"/>
        <v>0</v>
      </c>
      <c r="Z22" s="94">
        <f t="shared" si="8"/>
        <v>0</v>
      </c>
      <c r="AA22" s="81">
        <f t="shared" si="9"/>
        <v>0</v>
      </c>
      <c r="AB22" s="71">
        <f t="shared" si="10"/>
        <v>300</v>
      </c>
      <c r="AC22" s="46" t="e">
        <f t="shared" si="11"/>
        <v>#DIV/0!</v>
      </c>
    </row>
    <row r="23" spans="1:29" ht="16.5" customHeight="1">
      <c r="A23" s="52">
        <v>19</v>
      </c>
      <c r="B23" s="65" t="str">
        <f t="shared" si="0"/>
        <v> </v>
      </c>
      <c r="C23" s="54"/>
      <c r="D23" s="59"/>
      <c r="E23" s="50"/>
      <c r="F23" s="20"/>
      <c r="G23" s="17"/>
      <c r="H23" s="9"/>
      <c r="I23" s="9"/>
      <c r="J23" s="10">
        <f t="shared" si="1"/>
        <v>0</v>
      </c>
      <c r="K23" s="90">
        <f t="shared" si="12"/>
        <v>0</v>
      </c>
      <c r="L23" s="8"/>
      <c r="M23" s="9"/>
      <c r="N23" s="9"/>
      <c r="O23" s="10">
        <f t="shared" si="3"/>
        <v>0</v>
      </c>
      <c r="P23" s="90">
        <f t="shared" si="4"/>
        <v>0</v>
      </c>
      <c r="Q23" s="8"/>
      <c r="R23" s="9"/>
      <c r="S23" s="9"/>
      <c r="T23" s="10">
        <f t="shared" si="5"/>
        <v>0</v>
      </c>
      <c r="U23" s="90">
        <f t="shared" si="6"/>
        <v>0</v>
      </c>
      <c r="V23" s="15"/>
      <c r="W23" s="25"/>
      <c r="X23" s="25"/>
      <c r="Y23" s="10">
        <f t="shared" si="7"/>
        <v>0</v>
      </c>
      <c r="Z23" s="94">
        <f t="shared" si="8"/>
        <v>0</v>
      </c>
      <c r="AA23" s="81">
        <f t="shared" si="9"/>
        <v>0</v>
      </c>
      <c r="AB23" s="71">
        <f t="shared" si="10"/>
        <v>0</v>
      </c>
      <c r="AC23" s="46" t="e">
        <f t="shared" si="11"/>
        <v>#DIV/0!</v>
      </c>
    </row>
    <row r="24" spans="1:29" ht="16.5" customHeight="1">
      <c r="A24" s="52">
        <v>20</v>
      </c>
      <c r="B24" s="65" t="str">
        <f t="shared" si="0"/>
        <v> </v>
      </c>
      <c r="C24" s="53"/>
      <c r="D24" s="59"/>
      <c r="E24" s="50"/>
      <c r="F24" s="20"/>
      <c r="G24" s="17"/>
      <c r="H24" s="9"/>
      <c r="I24" s="9"/>
      <c r="J24" s="10">
        <f t="shared" si="1"/>
        <v>0</v>
      </c>
      <c r="K24" s="90">
        <f t="shared" si="12"/>
        <v>0</v>
      </c>
      <c r="L24" s="8"/>
      <c r="M24" s="9"/>
      <c r="N24" s="9"/>
      <c r="O24" s="10">
        <f t="shared" si="3"/>
        <v>0</v>
      </c>
      <c r="P24" s="90">
        <f t="shared" si="4"/>
        <v>0</v>
      </c>
      <c r="Q24" s="8"/>
      <c r="R24" s="9"/>
      <c r="S24" s="9"/>
      <c r="T24" s="10">
        <f t="shared" si="5"/>
        <v>0</v>
      </c>
      <c r="U24" s="90">
        <f t="shared" si="6"/>
        <v>0</v>
      </c>
      <c r="V24" s="15"/>
      <c r="W24" s="25"/>
      <c r="X24" s="25"/>
      <c r="Y24" s="10">
        <f t="shared" si="7"/>
        <v>0</v>
      </c>
      <c r="Z24" s="94">
        <f t="shared" si="8"/>
        <v>0</v>
      </c>
      <c r="AA24" s="81">
        <f t="shared" si="9"/>
        <v>0</v>
      </c>
      <c r="AB24" s="71">
        <f t="shared" si="10"/>
        <v>0</v>
      </c>
      <c r="AC24" s="46" t="e">
        <f t="shared" si="11"/>
        <v>#DIV/0!</v>
      </c>
    </row>
    <row r="25" spans="1:29" ht="16.5" customHeight="1">
      <c r="A25" s="52">
        <v>21</v>
      </c>
      <c r="B25" s="65" t="str">
        <f t="shared" si="0"/>
        <v> </v>
      </c>
      <c r="C25" s="54"/>
      <c r="D25" s="59"/>
      <c r="E25" s="50"/>
      <c r="F25" s="20"/>
      <c r="G25" s="17"/>
      <c r="H25" s="9"/>
      <c r="I25" s="9"/>
      <c r="J25" s="10">
        <f t="shared" si="1"/>
        <v>0</v>
      </c>
      <c r="K25" s="90">
        <f t="shared" si="12"/>
        <v>0</v>
      </c>
      <c r="L25" s="8"/>
      <c r="M25" s="9"/>
      <c r="N25" s="9"/>
      <c r="O25" s="10">
        <f t="shared" si="3"/>
        <v>0</v>
      </c>
      <c r="P25" s="90">
        <f t="shared" si="4"/>
        <v>0</v>
      </c>
      <c r="Q25" s="8"/>
      <c r="R25" s="9"/>
      <c r="S25" s="9"/>
      <c r="T25" s="10">
        <f t="shared" si="5"/>
        <v>0</v>
      </c>
      <c r="U25" s="90">
        <f t="shared" si="6"/>
        <v>0</v>
      </c>
      <c r="V25" s="15"/>
      <c r="W25" s="25"/>
      <c r="X25" s="25"/>
      <c r="Y25" s="10">
        <f t="shared" si="7"/>
        <v>0</v>
      </c>
      <c r="Z25" s="94">
        <f t="shared" si="8"/>
        <v>0</v>
      </c>
      <c r="AA25" s="81">
        <f t="shared" si="9"/>
        <v>0</v>
      </c>
      <c r="AB25" s="71">
        <f t="shared" si="10"/>
        <v>0</v>
      </c>
      <c r="AC25" s="46" t="e">
        <f t="shared" si="11"/>
        <v>#DIV/0!</v>
      </c>
    </row>
    <row r="26" spans="1:29" ht="16.5" customHeight="1" thickBot="1">
      <c r="A26" s="29"/>
      <c r="B26" s="109"/>
      <c r="C26" s="3"/>
      <c r="D26" s="80"/>
      <c r="E26" s="3"/>
      <c r="F26" s="4"/>
      <c r="G26" s="18"/>
      <c r="H26" s="6"/>
      <c r="I26" s="6"/>
      <c r="J26" s="6"/>
      <c r="K26" s="4"/>
      <c r="L26" s="3"/>
      <c r="M26" s="6"/>
      <c r="N26" s="6"/>
      <c r="O26" s="6"/>
      <c r="P26" s="4"/>
      <c r="Q26" s="3"/>
      <c r="R26" s="6"/>
      <c r="S26" s="6"/>
      <c r="T26" s="6"/>
      <c r="U26" s="4"/>
      <c r="V26" s="3"/>
      <c r="W26" s="6"/>
      <c r="X26" s="6"/>
      <c r="Y26" s="6"/>
      <c r="Z26" s="80"/>
      <c r="AA26" s="29"/>
      <c r="AB26" s="72"/>
      <c r="AC26" s="28"/>
    </row>
    <row r="28" spans="3:11" ht="16.5" customHeight="1">
      <c r="C28" s="56"/>
      <c r="D28" s="56"/>
      <c r="E28" s="56"/>
      <c r="F28" s="49"/>
      <c r="G28" s="49"/>
      <c r="H28" s="423"/>
      <c r="I28" s="423"/>
      <c r="J28" s="423"/>
      <c r="K28" s="423"/>
    </row>
    <row r="29" spans="3:11" ht="16.5" customHeight="1">
      <c r="C29" s="48"/>
      <c r="D29" s="48"/>
      <c r="E29" s="56"/>
      <c r="F29" s="49"/>
      <c r="G29" s="49"/>
      <c r="H29" s="49"/>
      <c r="I29" s="49"/>
      <c r="J29" s="49"/>
      <c r="K29" s="49"/>
    </row>
    <row r="30" spans="3:11" ht="16.5" customHeight="1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6.5" customHeight="1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6.5" customHeight="1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6.5" customHeight="1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6.5" customHeight="1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6.5" customHeight="1">
      <c r="C35" s="49"/>
      <c r="D35" s="49"/>
      <c r="E35" s="49"/>
      <c r="F35" s="49"/>
      <c r="G35" s="49"/>
      <c r="H35" s="49"/>
      <c r="I35" s="49"/>
      <c r="J35" s="49"/>
      <c r="K35" s="49"/>
    </row>
  </sheetData>
  <sheetProtection/>
  <mergeCells count="3">
    <mergeCell ref="C1:F2"/>
    <mergeCell ref="H28:K28"/>
    <mergeCell ref="AC2:AC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Stingray Software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AEFA Postal competition 2006</dc:title>
  <dc:subject/>
  <dc:creator>Ray Pike</dc:creator>
  <cp:keywords/>
  <dc:description>version 1.2 - fixed spot distance error</dc:description>
  <cp:lastModifiedBy> </cp:lastModifiedBy>
  <cp:lastPrinted>2006-01-11T15:00:37Z</cp:lastPrinted>
  <dcterms:created xsi:type="dcterms:W3CDTF">2004-09-10T02:19:11Z</dcterms:created>
  <dcterms:modified xsi:type="dcterms:W3CDTF">2012-11-06T03:47:00Z</dcterms:modified>
  <cp:category/>
  <cp:version/>
  <cp:contentType/>
  <cp:contentStatus/>
</cp:coreProperties>
</file>